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P:\Ľubo fotky rodina\volvo\Maďarska diaľničná známka\2%\FK MT\2024\Babinec\Babinec 27x13m\Súťaž príprava\"/>
    </mc:Choice>
  </mc:AlternateContent>
  <xr:revisionPtr revIDLastSave="0" documentId="13_ncr:1_{98EA18A2-3D61-4C94-8D0A-703E76E41B46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Rekapitulácia stavby" sheetId="1" r:id="rId1"/>
    <sheet name="Vybudovanie viacúčelového ihris" sheetId="2" r:id="rId2"/>
  </sheets>
  <definedNames>
    <definedName name="_xlnm._FilterDatabase" localSheetId="1" hidden="1">'Vybudovanie viacúčelového ihris'!$C$123:$K$189</definedName>
    <definedName name="_xlnm.Print_Titles" localSheetId="0">'Rekapitulácia stavby'!$92:$92</definedName>
    <definedName name="_xlnm.Print_Titles" localSheetId="1">'Vybudovanie viacúčelového ihris'!$123:$123</definedName>
    <definedName name="_xlnm.Print_Area" localSheetId="0">'Rekapitulácia stavby'!$D$4:$AO$76,'Rekapitulácia stavby'!$C$82:$AQ$96</definedName>
    <definedName name="_xlnm.Print_Area" localSheetId="1">'Vybudovanie viacúčelového ihris'!$C$4:$J$76,'Vybudovanie viacúčelového ihris'!$C$82:$J$107,'Vybudovanie viacúčelového ihris'!$C$113:$J$189</definedName>
  </definedNames>
  <calcPr calcId="191029"/>
</workbook>
</file>

<file path=xl/calcChain.xml><?xml version="1.0" encoding="utf-8"?>
<calcChain xmlns="http://schemas.openxmlformats.org/spreadsheetml/2006/main">
  <c r="J35" i="2" l="1"/>
  <c r="J34" i="2"/>
  <c r="AY95" i="1" s="1"/>
  <c r="J33" i="2"/>
  <c r="AX95" i="1"/>
  <c r="BI189" i="2"/>
  <c r="BH189" i="2"/>
  <c r="BG189" i="2"/>
  <c r="BE189" i="2"/>
  <c r="T189" i="2"/>
  <c r="R189" i="2"/>
  <c r="P189" i="2"/>
  <c r="BI188" i="2"/>
  <c r="BH188" i="2"/>
  <c r="BG188" i="2"/>
  <c r="BE188" i="2"/>
  <c r="T188" i="2"/>
  <c r="R188" i="2"/>
  <c r="P188" i="2"/>
  <c r="BI187" i="2"/>
  <c r="BH187" i="2"/>
  <c r="BG187" i="2"/>
  <c r="BE187" i="2"/>
  <c r="T187" i="2"/>
  <c r="R187" i="2"/>
  <c r="P187" i="2"/>
  <c r="BI186" i="2"/>
  <c r="BH186" i="2"/>
  <c r="BG186" i="2"/>
  <c r="BE186" i="2"/>
  <c r="T186" i="2"/>
  <c r="R186" i="2"/>
  <c r="P186" i="2"/>
  <c r="BI184" i="2"/>
  <c r="BH184" i="2"/>
  <c r="BG184" i="2"/>
  <c r="BE184" i="2"/>
  <c r="T184" i="2"/>
  <c r="R184" i="2"/>
  <c r="P184" i="2"/>
  <c r="BI183" i="2"/>
  <c r="BH183" i="2"/>
  <c r="BG183" i="2"/>
  <c r="BE183" i="2"/>
  <c r="T183" i="2"/>
  <c r="R183" i="2"/>
  <c r="P183" i="2"/>
  <c r="BI182" i="2"/>
  <c r="BH182" i="2"/>
  <c r="BG182" i="2"/>
  <c r="BE182" i="2"/>
  <c r="T182" i="2"/>
  <c r="R182" i="2"/>
  <c r="P182" i="2"/>
  <c r="BI181" i="2"/>
  <c r="BH181" i="2"/>
  <c r="BG181" i="2"/>
  <c r="BE181" i="2"/>
  <c r="T181" i="2"/>
  <c r="R181" i="2"/>
  <c r="P181" i="2"/>
  <c r="BI180" i="2"/>
  <c r="BH180" i="2"/>
  <c r="BG180" i="2"/>
  <c r="BE180" i="2"/>
  <c r="T180" i="2"/>
  <c r="R180" i="2"/>
  <c r="P180" i="2"/>
  <c r="BI179" i="2"/>
  <c r="BH179" i="2"/>
  <c r="BG179" i="2"/>
  <c r="BE179" i="2"/>
  <c r="T179" i="2"/>
  <c r="R179" i="2"/>
  <c r="P179" i="2"/>
  <c r="BI178" i="2"/>
  <c r="BH178" i="2"/>
  <c r="BG178" i="2"/>
  <c r="BE178" i="2"/>
  <c r="T178" i="2"/>
  <c r="R178" i="2"/>
  <c r="P178" i="2"/>
  <c r="BI177" i="2"/>
  <c r="BH177" i="2"/>
  <c r="BG177" i="2"/>
  <c r="BE177" i="2"/>
  <c r="T177" i="2"/>
  <c r="R177" i="2"/>
  <c r="P177" i="2"/>
  <c r="BI176" i="2"/>
  <c r="BH176" i="2"/>
  <c r="BG176" i="2"/>
  <c r="BE176" i="2"/>
  <c r="T176" i="2"/>
  <c r="R176" i="2"/>
  <c r="P176" i="2"/>
  <c r="BI175" i="2"/>
  <c r="BH175" i="2"/>
  <c r="BG175" i="2"/>
  <c r="BE175" i="2"/>
  <c r="T175" i="2"/>
  <c r="R175" i="2"/>
  <c r="P175" i="2"/>
  <c r="BI174" i="2"/>
  <c r="BH174" i="2"/>
  <c r="BG174" i="2"/>
  <c r="BE174" i="2"/>
  <c r="T174" i="2"/>
  <c r="R174" i="2"/>
  <c r="P174" i="2"/>
  <c r="BI173" i="2"/>
  <c r="BH173" i="2"/>
  <c r="BG173" i="2"/>
  <c r="BE173" i="2"/>
  <c r="T173" i="2"/>
  <c r="R173" i="2"/>
  <c r="P173" i="2"/>
  <c r="BI172" i="2"/>
  <c r="BH172" i="2"/>
  <c r="BG172" i="2"/>
  <c r="BE172" i="2"/>
  <c r="T172" i="2"/>
  <c r="R172" i="2"/>
  <c r="P172" i="2"/>
  <c r="BI170" i="2"/>
  <c r="BH170" i="2"/>
  <c r="BG170" i="2"/>
  <c r="BE170" i="2"/>
  <c r="T170" i="2"/>
  <c r="R170" i="2"/>
  <c r="P170" i="2"/>
  <c r="BI169" i="2"/>
  <c r="BH169" i="2"/>
  <c r="BG169" i="2"/>
  <c r="BE169" i="2"/>
  <c r="T169" i="2"/>
  <c r="R169" i="2"/>
  <c r="P169" i="2"/>
  <c r="BI168" i="2"/>
  <c r="BH168" i="2"/>
  <c r="BG168" i="2"/>
  <c r="BE168" i="2"/>
  <c r="T168" i="2"/>
  <c r="R168" i="2"/>
  <c r="P168" i="2"/>
  <c r="BI167" i="2"/>
  <c r="BH167" i="2"/>
  <c r="BG167" i="2"/>
  <c r="BE167" i="2"/>
  <c r="T167" i="2"/>
  <c r="R167" i="2"/>
  <c r="P167" i="2"/>
  <c r="BI166" i="2"/>
  <c r="BH166" i="2"/>
  <c r="BG166" i="2"/>
  <c r="BE166" i="2"/>
  <c r="T166" i="2"/>
  <c r="R166" i="2"/>
  <c r="P166" i="2"/>
  <c r="BI165" i="2"/>
  <c r="BH165" i="2"/>
  <c r="BG165" i="2"/>
  <c r="BE165" i="2"/>
  <c r="T165" i="2"/>
  <c r="R165" i="2"/>
  <c r="P165" i="2"/>
  <c r="BI164" i="2"/>
  <c r="BH164" i="2"/>
  <c r="BG164" i="2"/>
  <c r="BE164" i="2"/>
  <c r="T164" i="2"/>
  <c r="R164" i="2"/>
  <c r="P164" i="2"/>
  <c r="BI163" i="2"/>
  <c r="BH163" i="2"/>
  <c r="BG163" i="2"/>
  <c r="BE163" i="2"/>
  <c r="T163" i="2"/>
  <c r="R163" i="2"/>
  <c r="P163" i="2"/>
  <c r="BI160" i="2"/>
  <c r="BH160" i="2"/>
  <c r="BG160" i="2"/>
  <c r="BE160" i="2"/>
  <c r="T160" i="2"/>
  <c r="T159" i="2"/>
  <c r="R160" i="2"/>
  <c r="R159" i="2"/>
  <c r="P160" i="2"/>
  <c r="P159" i="2"/>
  <c r="BI158" i="2"/>
  <c r="BH158" i="2"/>
  <c r="BG158" i="2"/>
  <c r="BE158" i="2"/>
  <c r="T158" i="2"/>
  <c r="R158" i="2"/>
  <c r="P158" i="2"/>
  <c r="BI157" i="2"/>
  <c r="BH157" i="2"/>
  <c r="BG157" i="2"/>
  <c r="BE157" i="2"/>
  <c r="T157" i="2"/>
  <c r="R157" i="2"/>
  <c r="P157" i="2"/>
  <c r="BI156" i="2"/>
  <c r="BH156" i="2"/>
  <c r="BG156" i="2"/>
  <c r="BE156" i="2"/>
  <c r="T156" i="2"/>
  <c r="R156" i="2"/>
  <c r="P156" i="2"/>
  <c r="BI155" i="2"/>
  <c r="BH155" i="2"/>
  <c r="BG155" i="2"/>
  <c r="BE155" i="2"/>
  <c r="T155" i="2"/>
  <c r="R155" i="2"/>
  <c r="P155" i="2"/>
  <c r="BI154" i="2"/>
  <c r="BH154" i="2"/>
  <c r="BG154" i="2"/>
  <c r="BE154" i="2"/>
  <c r="T154" i="2"/>
  <c r="R154" i="2"/>
  <c r="P154" i="2"/>
  <c r="BI152" i="2"/>
  <c r="BH152" i="2"/>
  <c r="BG152" i="2"/>
  <c r="BE152" i="2"/>
  <c r="T152" i="2"/>
  <c r="R152" i="2"/>
  <c r="P152" i="2"/>
  <c r="BI151" i="2"/>
  <c r="BH151" i="2"/>
  <c r="BG151" i="2"/>
  <c r="BE151" i="2"/>
  <c r="T151" i="2"/>
  <c r="R151" i="2"/>
  <c r="P151" i="2"/>
  <c r="BI150" i="2"/>
  <c r="BH150" i="2"/>
  <c r="BG150" i="2"/>
  <c r="BE150" i="2"/>
  <c r="T150" i="2"/>
  <c r="R150" i="2"/>
  <c r="P150" i="2"/>
  <c r="BI149" i="2"/>
  <c r="BH149" i="2"/>
  <c r="BG149" i="2"/>
  <c r="BE149" i="2"/>
  <c r="T149" i="2"/>
  <c r="R149" i="2"/>
  <c r="P149" i="2"/>
  <c r="BI148" i="2"/>
  <c r="BH148" i="2"/>
  <c r="BG148" i="2"/>
  <c r="BE148" i="2"/>
  <c r="T148" i="2"/>
  <c r="R148" i="2"/>
  <c r="P148" i="2"/>
  <c r="BI146" i="2"/>
  <c r="BH146" i="2"/>
  <c r="BG146" i="2"/>
  <c r="BE146" i="2"/>
  <c r="T146" i="2"/>
  <c r="R146" i="2"/>
  <c r="P146" i="2"/>
  <c r="BI145" i="2"/>
  <c r="BH145" i="2"/>
  <c r="BG145" i="2"/>
  <c r="BE145" i="2"/>
  <c r="T145" i="2"/>
  <c r="R145" i="2"/>
  <c r="P145" i="2"/>
  <c r="BI144" i="2"/>
  <c r="BH144" i="2"/>
  <c r="BG144" i="2"/>
  <c r="BE144" i="2"/>
  <c r="T144" i="2"/>
  <c r="R144" i="2"/>
  <c r="P144" i="2"/>
  <c r="BI143" i="2"/>
  <c r="BH143" i="2"/>
  <c r="BG143" i="2"/>
  <c r="BE143" i="2"/>
  <c r="T143" i="2"/>
  <c r="R143" i="2"/>
  <c r="P143" i="2"/>
  <c r="BI141" i="2"/>
  <c r="BH141" i="2"/>
  <c r="BG141" i="2"/>
  <c r="BE141" i="2"/>
  <c r="T141" i="2"/>
  <c r="T140" i="2"/>
  <c r="R141" i="2"/>
  <c r="R140" i="2" s="1"/>
  <c r="P141" i="2"/>
  <c r="P140" i="2"/>
  <c r="BI139" i="2"/>
  <c r="BH139" i="2"/>
  <c r="BG139" i="2"/>
  <c r="BE139" i="2"/>
  <c r="T139" i="2"/>
  <c r="T138" i="2"/>
  <c r="R139" i="2"/>
  <c r="R138" i="2"/>
  <c r="P139" i="2"/>
  <c r="P138" i="2"/>
  <c r="BI137" i="2"/>
  <c r="BH137" i="2"/>
  <c r="BG137" i="2"/>
  <c r="BE137" i="2"/>
  <c r="T137" i="2"/>
  <c r="R137" i="2"/>
  <c r="P137" i="2"/>
  <c r="BI136" i="2"/>
  <c r="BH136" i="2"/>
  <c r="BG136" i="2"/>
  <c r="BE136" i="2"/>
  <c r="T136" i="2"/>
  <c r="R136" i="2"/>
  <c r="P136" i="2"/>
  <c r="BI135" i="2"/>
  <c r="BH135" i="2"/>
  <c r="BG135" i="2"/>
  <c r="BE135" i="2"/>
  <c r="T135" i="2"/>
  <c r="R135" i="2"/>
  <c r="P135" i="2"/>
  <c r="BI134" i="2"/>
  <c r="BH134" i="2"/>
  <c r="BG134" i="2"/>
  <c r="BE134" i="2"/>
  <c r="T134" i="2"/>
  <c r="R134" i="2"/>
  <c r="P134" i="2"/>
  <c r="BI133" i="2"/>
  <c r="BH133" i="2"/>
  <c r="BG133" i="2"/>
  <c r="BE133" i="2"/>
  <c r="T133" i="2"/>
  <c r="R133" i="2"/>
  <c r="P133" i="2"/>
  <c r="BI132" i="2"/>
  <c r="BH132" i="2"/>
  <c r="BG132" i="2"/>
  <c r="BE132" i="2"/>
  <c r="T132" i="2"/>
  <c r="R132" i="2"/>
  <c r="P132" i="2"/>
  <c r="BI131" i="2"/>
  <c r="BH131" i="2"/>
  <c r="BG131" i="2"/>
  <c r="BE131" i="2"/>
  <c r="T131" i="2"/>
  <c r="R131" i="2"/>
  <c r="P131" i="2"/>
  <c r="BI130" i="2"/>
  <c r="BH130" i="2"/>
  <c r="BG130" i="2"/>
  <c r="BE130" i="2"/>
  <c r="T130" i="2"/>
  <c r="R130" i="2"/>
  <c r="P130" i="2"/>
  <c r="BI129" i="2"/>
  <c r="BH129" i="2"/>
  <c r="BG129" i="2"/>
  <c r="BE129" i="2"/>
  <c r="T129" i="2"/>
  <c r="R129" i="2"/>
  <c r="P129" i="2"/>
  <c r="BI128" i="2"/>
  <c r="BH128" i="2"/>
  <c r="BG128" i="2"/>
  <c r="BE128" i="2"/>
  <c r="T128" i="2"/>
  <c r="R128" i="2"/>
  <c r="P128" i="2"/>
  <c r="BI127" i="2"/>
  <c r="BH127" i="2"/>
  <c r="BG127" i="2"/>
  <c r="BE127" i="2"/>
  <c r="T127" i="2"/>
  <c r="R127" i="2"/>
  <c r="P127" i="2"/>
  <c r="F120" i="2"/>
  <c r="F118" i="2"/>
  <c r="E116" i="2"/>
  <c r="F89" i="2"/>
  <c r="F87" i="2"/>
  <c r="E85" i="2"/>
  <c r="J22" i="2"/>
  <c r="E22" i="2"/>
  <c r="J121" i="2" s="1"/>
  <c r="J21" i="2"/>
  <c r="J19" i="2"/>
  <c r="E19" i="2"/>
  <c r="J89" i="2" s="1"/>
  <c r="J18" i="2"/>
  <c r="J16" i="2"/>
  <c r="E16" i="2"/>
  <c r="F90" i="2" s="1"/>
  <c r="J15" i="2"/>
  <c r="J10" i="2"/>
  <c r="L90" i="1"/>
  <c r="AM90" i="1"/>
  <c r="AM89" i="1"/>
  <c r="L89" i="1"/>
  <c r="AM87" i="1"/>
  <c r="L87" i="1"/>
  <c r="L85" i="1"/>
  <c r="L84" i="1"/>
  <c r="BK186" i="2"/>
  <c r="BK176" i="2"/>
  <c r="BK169" i="2"/>
  <c r="BK164" i="2"/>
  <c r="J155" i="2"/>
  <c r="BK146" i="2"/>
  <c r="J132" i="2"/>
  <c r="J177" i="2"/>
  <c r="J163" i="2"/>
  <c r="BK148" i="2"/>
  <c r="J141" i="2"/>
  <c r="BK134" i="2"/>
  <c r="J128" i="2"/>
  <c r="J181" i="2"/>
  <c r="BK177" i="2"/>
  <c r="BK167" i="2"/>
  <c r="BK156" i="2"/>
  <c r="J149" i="2"/>
  <c r="BK130" i="2"/>
  <c r="J188" i="2"/>
  <c r="J183" i="2"/>
  <c r="J175" i="2"/>
  <c r="BK166" i="2"/>
  <c r="J157" i="2"/>
  <c r="BK141" i="2"/>
  <c r="BK132" i="2"/>
  <c r="J180" i="2"/>
  <c r="J172" i="2"/>
  <c r="J167" i="2"/>
  <c r="BK163" i="2"/>
  <c r="BK152" i="2"/>
  <c r="J144" i="2"/>
  <c r="BK189" i="2"/>
  <c r="BK183" i="2"/>
  <c r="J173" i="2"/>
  <c r="BK157" i="2"/>
  <c r="J145" i="2"/>
  <c r="BK137" i="2"/>
  <c r="J131" i="2"/>
  <c r="BK181" i="2"/>
  <c r="BK172" i="2"/>
  <c r="J165" i="2"/>
  <c r="J152" i="2"/>
  <c r="J135" i="2"/>
  <c r="BK128" i="2"/>
  <c r="BK188" i="2"/>
  <c r="BK180" i="2"/>
  <c r="BK173" i="2"/>
  <c r="BK165" i="2"/>
  <c r="BK155" i="2"/>
  <c r="J148" i="2"/>
  <c r="BK139" i="2"/>
  <c r="BK131" i="2"/>
  <c r="BK179" i="2"/>
  <c r="J170" i="2"/>
  <c r="J166" i="2"/>
  <c r="J156" i="2"/>
  <c r="BK150" i="2"/>
  <c r="J136" i="2"/>
  <c r="BK184" i="2"/>
  <c r="J176" i="2"/>
  <c r="J158" i="2"/>
  <c r="J146" i="2"/>
  <c r="J139" i="2"/>
  <c r="J133" i="2"/>
  <c r="J127" i="2"/>
  <c r="J179" i="2"/>
  <c r="J168" i="2"/>
  <c r="BK154" i="2"/>
  <c r="J137" i="2"/>
  <c r="J129" i="2"/>
  <c r="AS94" i="1"/>
  <c r="BK187" i="2"/>
  <c r="BK182" i="2"/>
  <c r="BK174" i="2"/>
  <c r="J160" i="2"/>
  <c r="BK149" i="2"/>
  <c r="J143" i="2"/>
  <c r="BK136" i="2"/>
  <c r="BK129" i="2"/>
  <c r="J182" i="2"/>
  <c r="J174" i="2"/>
  <c r="BK168" i="2"/>
  <c r="BK160" i="2"/>
  <c r="BK151" i="2"/>
  <c r="BK143" i="2"/>
  <c r="J186" i="2"/>
  <c r="J184" i="2"/>
  <c r="BK175" i="2"/>
  <c r="J150" i="2"/>
  <c r="BK144" i="2"/>
  <c r="BK135" i="2"/>
  <c r="J130" i="2"/>
  <c r="BK178" i="2"/>
  <c r="J169" i="2"/>
  <c r="J164" i="2"/>
  <c r="J151" i="2"/>
  <c r="J134" i="2"/>
  <c r="BK127" i="2"/>
  <c r="J189" i="2"/>
  <c r="J187" i="2"/>
  <c r="J178" i="2"/>
  <c r="BK170" i="2"/>
  <c r="BK158" i="2"/>
  <c r="J154" i="2"/>
  <c r="BK145" i="2"/>
  <c r="BK133" i="2"/>
  <c r="P126" i="2" l="1"/>
  <c r="T126" i="2"/>
  <c r="T125" i="2"/>
  <c r="T142" i="2"/>
  <c r="R147" i="2"/>
  <c r="P153" i="2"/>
  <c r="R126" i="2"/>
  <c r="R125" i="2" s="1"/>
  <c r="P142" i="2"/>
  <c r="P125" i="2" s="1"/>
  <c r="BK147" i="2"/>
  <c r="J147" i="2" s="1"/>
  <c r="J100" i="2" s="1"/>
  <c r="T147" i="2"/>
  <c r="T153" i="2"/>
  <c r="BK162" i="2"/>
  <c r="R162" i="2"/>
  <c r="BK171" i="2"/>
  <c r="J171" i="2" s="1"/>
  <c r="J105" i="2" s="1"/>
  <c r="R171" i="2"/>
  <c r="BK185" i="2"/>
  <c r="J185" i="2" s="1"/>
  <c r="J106" i="2" s="1"/>
  <c r="R185" i="2"/>
  <c r="BK126" i="2"/>
  <c r="J126" i="2" s="1"/>
  <c r="J96" i="2" s="1"/>
  <c r="BK142" i="2"/>
  <c r="J142" i="2" s="1"/>
  <c r="J99" i="2" s="1"/>
  <c r="R142" i="2"/>
  <c r="P147" i="2"/>
  <c r="BK153" i="2"/>
  <c r="J153" i="2" s="1"/>
  <c r="J101" i="2" s="1"/>
  <c r="R153" i="2"/>
  <c r="P162" i="2"/>
  <c r="T162" i="2"/>
  <c r="P171" i="2"/>
  <c r="T171" i="2"/>
  <c r="P185" i="2"/>
  <c r="T185" i="2"/>
  <c r="BK159" i="2"/>
  <c r="J159" i="2" s="1"/>
  <c r="J102" i="2" s="1"/>
  <c r="BK140" i="2"/>
  <c r="J140" i="2" s="1"/>
  <c r="J98" i="2" s="1"/>
  <c r="BK138" i="2"/>
  <c r="J138" i="2"/>
  <c r="J97" i="2"/>
  <c r="J90" i="2"/>
  <c r="F121" i="2"/>
  <c r="BF127" i="2"/>
  <c r="BF132" i="2"/>
  <c r="BF135" i="2"/>
  <c r="BF141" i="2"/>
  <c r="BF156" i="2"/>
  <c r="BF158" i="2"/>
  <c r="BF165" i="2"/>
  <c r="BF170" i="2"/>
  <c r="BF177" i="2"/>
  <c r="BF181" i="2"/>
  <c r="BF187" i="2"/>
  <c r="BF188" i="2"/>
  <c r="J120" i="2"/>
  <c r="BF128" i="2"/>
  <c r="BF129" i="2"/>
  <c r="BF133" i="2"/>
  <c r="BF136" i="2"/>
  <c r="BF148" i="2"/>
  <c r="BF150" i="2"/>
  <c r="BF152" i="2"/>
  <c r="BF154" i="2"/>
  <c r="BF164" i="2"/>
  <c r="BF167" i="2"/>
  <c r="BF168" i="2"/>
  <c r="BF174" i="2"/>
  <c r="BF179" i="2"/>
  <c r="BF180" i="2"/>
  <c r="BF184" i="2"/>
  <c r="BF189" i="2"/>
  <c r="J87" i="2"/>
  <c r="BF130" i="2"/>
  <c r="BF131" i="2"/>
  <c r="BF134" i="2"/>
  <c r="BF137" i="2"/>
  <c r="BF139" i="2"/>
  <c r="BF144" i="2"/>
  <c r="BF145" i="2"/>
  <c r="BF146" i="2"/>
  <c r="BF149" i="2"/>
  <c r="BF155" i="2"/>
  <c r="BF157" i="2"/>
  <c r="BF160" i="2"/>
  <c r="BF163" i="2"/>
  <c r="BF169" i="2"/>
  <c r="BF172" i="2"/>
  <c r="BF175" i="2"/>
  <c r="BF176" i="2"/>
  <c r="BF178" i="2"/>
  <c r="BF183" i="2"/>
  <c r="BF186" i="2"/>
  <c r="BF143" i="2"/>
  <c r="BF151" i="2"/>
  <c r="BF166" i="2"/>
  <c r="BF173" i="2"/>
  <c r="BF182" i="2"/>
  <c r="F34" i="2"/>
  <c r="BC95" i="1" s="1"/>
  <c r="BC94" i="1" s="1"/>
  <c r="AY94" i="1" s="1"/>
  <c r="F31" i="2"/>
  <c r="AZ95" i="1" s="1"/>
  <c r="AZ94" i="1" s="1"/>
  <c r="W29" i="1" s="1"/>
  <c r="J31" i="2"/>
  <c r="AV95" i="1" s="1"/>
  <c r="F35" i="2"/>
  <c r="BD95" i="1" s="1"/>
  <c r="BD94" i="1" s="1"/>
  <c r="W33" i="1" s="1"/>
  <c r="F33" i="2"/>
  <c r="BB95" i="1" s="1"/>
  <c r="BB94" i="1" s="1"/>
  <c r="W31" i="1" s="1"/>
  <c r="T161" i="2" l="1"/>
  <c r="T124" i="2" s="1"/>
  <c r="P161" i="2"/>
  <c r="P124" i="2" s="1"/>
  <c r="AU95" i="1" s="1"/>
  <c r="AU94" i="1" s="1"/>
  <c r="R161" i="2"/>
  <c r="R124" i="2" s="1"/>
  <c r="BK161" i="2"/>
  <c r="J161" i="2" s="1"/>
  <c r="J103" i="2" s="1"/>
  <c r="BK125" i="2"/>
  <c r="J125" i="2" s="1"/>
  <c r="J95" i="2" s="1"/>
  <c r="J162" i="2"/>
  <c r="J104" i="2" s="1"/>
  <c r="AX94" i="1"/>
  <c r="AV94" i="1"/>
  <c r="AK29" i="1" s="1"/>
  <c r="F32" i="2"/>
  <c r="BA95" i="1" s="1"/>
  <c r="BA94" i="1" s="1"/>
  <c r="W30" i="1" s="1"/>
  <c r="W32" i="1"/>
  <c r="J32" i="2"/>
  <c r="AW95" i="1" s="1"/>
  <c r="AT95" i="1" s="1"/>
  <c r="BK124" i="2" l="1"/>
  <c r="J124" i="2" s="1"/>
  <c r="J94" i="2" s="1"/>
  <c r="AW94" i="1"/>
  <c r="AK30" i="1" s="1"/>
  <c r="J28" i="2" l="1"/>
  <c r="AG95" i="1" s="1"/>
  <c r="AG94" i="1" s="1"/>
  <c r="AK26" i="1" s="1"/>
  <c r="AT94" i="1"/>
  <c r="J37" i="2" l="1"/>
  <c r="AN94" i="1"/>
  <c r="AN95" i="1"/>
  <c r="AK35" i="1"/>
</calcChain>
</file>

<file path=xl/sharedStrings.xml><?xml version="1.0" encoding="utf-8"?>
<sst xmlns="http://schemas.openxmlformats.org/spreadsheetml/2006/main" count="1073" uniqueCount="346">
  <si>
    <t>Export Komplet</t>
  </si>
  <si>
    <t/>
  </si>
  <si>
    <t>2.0</t>
  </si>
  <si>
    <t>False</t>
  </si>
  <si>
    <t>{7cf983b2-87b8-4ab8-b0d9-3bd1046708a3}</t>
  </si>
  <si>
    <t>&gt;&gt;  skryté stĺpce  &lt;&lt;</t>
  </si>
  <si>
    <t>0,01</t>
  </si>
  <si>
    <t>20</t>
  </si>
  <si>
    <t>REKAPITULÁCIA STAVBY</t>
  </si>
  <si>
    <t>v ---  nižšie sa nachádzajú doplnkové a pomocné údaje k zostavám  --- v</t>
  </si>
  <si>
    <t>0,001</t>
  </si>
  <si>
    <t>Kód:</t>
  </si>
  <si>
    <t>20240801</t>
  </si>
  <si>
    <t>Stavba:</t>
  </si>
  <si>
    <t>JKSO:</t>
  </si>
  <si>
    <t>KS:</t>
  </si>
  <si>
    <t>Miesto:</t>
  </si>
  <si>
    <t xml:space="preserve"> </t>
  </si>
  <si>
    <t>Dátum:</t>
  </si>
  <si>
    <t>Objednávateľ:</t>
  </si>
  <si>
    <t>IČO:</t>
  </si>
  <si>
    <t xml:space="preserve">Obec Babinec , Babinec 980 26 </t>
  </si>
  <si>
    <t>IČ DPH:</t>
  </si>
  <si>
    <t>Zhotoviteľ:</t>
  </si>
  <si>
    <t>Projektant:</t>
  </si>
  <si>
    <t>True</t>
  </si>
  <si>
    <t>Spracovateľ: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</si>
  <si>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</si>
  <si>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</si>
  <si>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</si>
  <si>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</si>
  <si>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</si>
  <si>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</si>
  <si>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</si>
  <si>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</si>
  <si>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</si>
  <si>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</si>
  <si>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</si>
  <si>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</si>
  <si>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</si>
  <si>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</si>
  <si>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</si>
  <si>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</si>
  <si>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</si>
  <si>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</si>
  <si>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</si>
  <si>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</si>
  <si>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</si>
  <si>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</si>
  <si>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</si>
  <si>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</si>
  <si>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</si>
  <si>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</si>
  <si>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</si>
  <si>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</si>
  <si>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</si>
  <si>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</si>
  <si>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</si>
  <si>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</si>
  <si>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</si>
  <si>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</si>
  <si>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</si>
  <si>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</si>
  <si>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</si>
  <si>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</si>
  <si>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</si>
  <si>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</si>
  <si>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</si>
  <si>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</si>
  <si>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IMPORT</t>
  </si>
  <si>
    <t>{00000000-0000-0000-0000-000000000000}</t>
  </si>
  <si>
    <t>/</t>
  </si>
  <si>
    <t>STA</t>
  </si>
  <si>
    <t>1</t>
  </si>
  <si>
    <t>###NOINSERT###</t>
  </si>
  <si>
    <t>KRYCÍ LIST ROZPOČTU</t>
  </si>
  <si>
    <t>REKAPITULÁCIA ROZPOČTU</t>
  </si>
  <si>
    <t>Kód dielu - Popis</t>
  </si>
  <si>
    <t>Cena celkom [EUR]</t>
  </si>
  <si>
    <t>Náklady z rozpočtu</t>
  </si>
  <si>
    <t>-1</t>
  </si>
  <si>
    <t>HSV - Práce a dodávky HSV</t>
  </si>
  <si>
    <t xml:space="preserve">    1 - Zemné práce</t>
  </si>
  <si>
    <t xml:space="preserve">    2 - Zakladanie</t>
  </si>
  <si>
    <t xml:space="preserve">    4 - Vodorovné konštrukcie</t>
  </si>
  <si>
    <t xml:space="preserve">    5 - Povrch ihriska</t>
  </si>
  <si>
    <t xml:space="preserve">    8 - Rúrové vedenie</t>
  </si>
  <si>
    <t xml:space="preserve">    9 - Ostatné konštrukcie a práce</t>
  </si>
  <si>
    <t xml:space="preserve">    99 - Presun hmôt HSV</t>
  </si>
  <si>
    <t>PSV - Práce a dodávky PSV</t>
  </si>
  <si>
    <t xml:space="preserve">    028 - Športový povrch</t>
  </si>
  <si>
    <t xml:space="preserve">    768 - Mantinelový systém</t>
  </si>
  <si>
    <t xml:space="preserve">    767 - Športové príslušenstvo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</si>
  <si>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</si>
  <si>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</si>
  <si>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</si>
  <si>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</si>
  <si>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</si>
  <si>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</si>
  <si>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</si>
  <si>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</si>
  <si>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</si>
  <si>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</si>
  <si>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</si>
  <si>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</si>
  <si>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</si>
  <si>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</si>
  <si>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</si>
  <si>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Zemné práce</t>
  </si>
  <si>
    <t>K</t>
  </si>
  <si>
    <t>122201101</t>
  </si>
  <si>
    <t xml:space="preserve">Odkopávka a prekopávka nezapažená v hornine 3, do 100 m3  </t>
  </si>
  <si>
    <t>m3</t>
  </si>
  <si>
    <t>4</t>
  </si>
  <si>
    <t>2</t>
  </si>
  <si>
    <t>-2078989920</t>
  </si>
  <si>
    <t>122201109</t>
  </si>
  <si>
    <t>Odkopávky a prekopávky nezapažené. Príplatok k cenám za lepivosť horniny 3</t>
  </si>
  <si>
    <t>1106914933</t>
  </si>
  <si>
    <t>3</t>
  </si>
  <si>
    <t>131201101</t>
  </si>
  <si>
    <t>Výkop nezapaženej jamy v hornine 3, do 100 m3    pätky</t>
  </si>
  <si>
    <t>1282669840</t>
  </si>
  <si>
    <t>131201191</t>
  </si>
  <si>
    <t>Príplatok za výkop jám, hornina 3</t>
  </si>
  <si>
    <t>577775050</t>
  </si>
  <si>
    <t>5</t>
  </si>
  <si>
    <t>132201101</t>
  </si>
  <si>
    <t>Výkop ryhy do šírky 600 mm v horn.3 do 100 m3 pre obrubníky a drenáž</t>
  </si>
  <si>
    <t>-651214916</t>
  </si>
  <si>
    <t>6</t>
  </si>
  <si>
    <t>132201109</t>
  </si>
  <si>
    <t>Príplatok k cene za lepivosť pri hĺbení rýh šírky do 600 mm zapažených i nezapažených s urovnaním dna v hornine 3</t>
  </si>
  <si>
    <t>736930016</t>
  </si>
  <si>
    <t>7</t>
  </si>
  <si>
    <t>133201101</t>
  </si>
  <si>
    <t xml:space="preserve">Výkop šachty zapaženej, hornina 3 do 100 m3    KPŠ </t>
  </si>
  <si>
    <t>-612195241</t>
  </si>
  <si>
    <t>8</t>
  </si>
  <si>
    <t>133201109</t>
  </si>
  <si>
    <t>Príplatok k cenám za lepivosť pri hĺbení šachiet zapažených i nezapažených v hornine 3  vsakovacia jama</t>
  </si>
  <si>
    <t>1754118405</t>
  </si>
  <si>
    <t>9</t>
  </si>
  <si>
    <t>167101102</t>
  </si>
  <si>
    <t>Nakladanie neuľahnutého výkopku z hornín tr.1-4 nad 100 do 1000 m3</t>
  </si>
  <si>
    <t>-868926670</t>
  </si>
  <si>
    <t>10</t>
  </si>
  <si>
    <t>181006114</t>
  </si>
  <si>
    <t>Rozprestretie zemín schopných zúrodnenia v rovine a v sklone do 1:5, pri hr. vrstvy nad 0,20 do 0,30 m ( použije sa ornica a zem s odkopov zvyšok sa odvezie na skládku)</t>
  </si>
  <si>
    <t>m2</t>
  </si>
  <si>
    <t>-367636833</t>
  </si>
  <si>
    <t>11</t>
  </si>
  <si>
    <t>181101102</t>
  </si>
  <si>
    <t>Úprava pláne v zárezoch v hornine 1-4 so zhutnením</t>
  </si>
  <si>
    <t>-538382330</t>
  </si>
  <si>
    <t>Zakladanie</t>
  </si>
  <si>
    <t>12</t>
  </si>
  <si>
    <t>271571111</t>
  </si>
  <si>
    <t>Vankúše zhutnené pod základy zo štrkopiesku  4-8</t>
  </si>
  <si>
    <t>-1677715026</t>
  </si>
  <si>
    <t>Vodorovné konštrukcie</t>
  </si>
  <si>
    <t>13</t>
  </si>
  <si>
    <t>451577777.S</t>
  </si>
  <si>
    <t>Podklad pod obrubníky v ploche vodorovnej alebo v sklone do 1:5 hr. 30-100 mm z kameniva ťaženého</t>
  </si>
  <si>
    <t>-1394144018</t>
  </si>
  <si>
    <t>Povrch ihriska</t>
  </si>
  <si>
    <t>14</t>
  </si>
  <si>
    <t>564752111.S</t>
  </si>
  <si>
    <t>Podklad alebo kryt z kameniva hrubého drveného veľ. 32-63 mm (vibr.štrk) po zhut.hr. 130 mm</t>
  </si>
  <si>
    <t>579945556</t>
  </si>
  <si>
    <t>15</t>
  </si>
  <si>
    <t>564710211.S</t>
  </si>
  <si>
    <t>Podklad alebo kryt z kameniva hrubého drveného veľ. 16-32 mm s rozprestretím a zhutnením hr. 50 mm</t>
  </si>
  <si>
    <t>1351393360</t>
  </si>
  <si>
    <t>16</t>
  </si>
  <si>
    <t>564211111.S</t>
  </si>
  <si>
    <t>Podklad alebo kryt z kameniva hrubého drveného veľ. 4-8 mm s rozprestretím a zhutnením hr. 50 mm</t>
  </si>
  <si>
    <t>-100853143</t>
  </si>
  <si>
    <t>17</t>
  </si>
  <si>
    <t>564801111.S</t>
  </si>
  <si>
    <t>Podklad zo štrkodrviny s rozprestretím a zhutnením, po zhutnení hr. 30 mm</t>
  </si>
  <si>
    <t>-1408682653</t>
  </si>
  <si>
    <t>Rúrové vedenie</t>
  </si>
  <si>
    <t>18</t>
  </si>
  <si>
    <t>211971110</t>
  </si>
  <si>
    <t>Zhotovenie opláštenia výplne z geotextílie, v ryhe alebo v záreze so stenami šikmými o skl. do 1:2,5</t>
  </si>
  <si>
    <t>-100193574</t>
  </si>
  <si>
    <t>19</t>
  </si>
  <si>
    <t>M</t>
  </si>
  <si>
    <t>693110003710</t>
  </si>
  <si>
    <t>Geotextília polypropylénová TATRATEX PP GTX 200, šxl 1,75;3,50x120 m, netkaná, TECHNICKE TEXTILIE PKTT</t>
  </si>
  <si>
    <t>-323394398</t>
  </si>
  <si>
    <t>212752125.S</t>
  </si>
  <si>
    <t>Trativody z flexodrenážnych rúr DN 100</t>
  </si>
  <si>
    <t>m</t>
  </si>
  <si>
    <t>1742573935</t>
  </si>
  <si>
    <t>21</t>
  </si>
  <si>
    <t>894431111</t>
  </si>
  <si>
    <t>Montáž revíznej šachty z PVC, DN 200/160 (DN šachty/DN potr. vedenia), hl. 500 do 1200 mm</t>
  </si>
  <si>
    <t>ks</t>
  </si>
  <si>
    <t>-953596100</t>
  </si>
  <si>
    <t>22</t>
  </si>
  <si>
    <t>286610037600</t>
  </si>
  <si>
    <t>Kontrolná preplachovacia šachta min.  DN 200 -X,revíznej šachte</t>
  </si>
  <si>
    <t>1128974021</t>
  </si>
  <si>
    <t>Ostatné konštrukcie a práce</t>
  </si>
  <si>
    <t>23</t>
  </si>
  <si>
    <t>592170002900</t>
  </si>
  <si>
    <t>Obrubník SEMMELROCK parkový, lxšxv 1000x50x200 mm, sivá</t>
  </si>
  <si>
    <t>1639202939</t>
  </si>
  <si>
    <t>24</t>
  </si>
  <si>
    <t>9165611121</t>
  </si>
  <si>
    <t>Osadenie záhonového alebo parkového obrubníka betón., do lôžka z bet. pros. tr. C 16/20 s bočnou oporou</t>
  </si>
  <si>
    <t>1782553754</t>
  </si>
  <si>
    <t>25</t>
  </si>
  <si>
    <t>3381711120.R</t>
  </si>
  <si>
    <t>D+M PVC chráničky DN 200 so zabetónovaním do vopred vykopaných dier ( vstupné bráničky a športové púzdra )</t>
  </si>
  <si>
    <t>709981340</t>
  </si>
  <si>
    <t>26</t>
  </si>
  <si>
    <t>3381711121.R</t>
  </si>
  <si>
    <t>D+M PVC chráničky DN 100 so zabetónovaním do vopred vykopaných dier ( púzdra pre pätky oplotenia )</t>
  </si>
  <si>
    <t>1952730024</t>
  </si>
  <si>
    <t>27</t>
  </si>
  <si>
    <t>275321116.S</t>
  </si>
  <si>
    <t>Základové pätky  z betónu prostého tr. C 16/20  pätky</t>
  </si>
  <si>
    <t>1275180603</t>
  </si>
  <si>
    <t>99</t>
  </si>
  <si>
    <t>Presun hmôt HSV</t>
  </si>
  <si>
    <t>28</t>
  </si>
  <si>
    <t>998222012</t>
  </si>
  <si>
    <t>Presun hmôt na spevnených plochách s krytom z kameniva (8233, 8235) pre akékoľvek dľžky</t>
  </si>
  <si>
    <t>t</t>
  </si>
  <si>
    <t>-1869942048</t>
  </si>
  <si>
    <t>PSV</t>
  </si>
  <si>
    <t>Práce a dodávky PSV</t>
  </si>
  <si>
    <t>028</t>
  </si>
  <si>
    <t>Športový povrch</t>
  </si>
  <si>
    <t>29</t>
  </si>
  <si>
    <t>284170003300.S</t>
  </si>
  <si>
    <t>Umelá tráva viacúčelová  monofilamentný vlas texturovaný , výška vlasu 18 mm , Dtex 11500 , hustota koncov 361152 m2, hrúbka vlákna 180 µm, celková plošná hmotnosť 2638g/m2 +10% odrez a čiary biele/čierne /modré basketbal, žltú volejbal</t>
  </si>
  <si>
    <t>1461753885</t>
  </si>
  <si>
    <t>30</t>
  </si>
  <si>
    <t>247410002900</t>
  </si>
  <si>
    <t>Lepidlo na umelú trávu , polyuretánové dvojzložkové</t>
  </si>
  <si>
    <t>kg</t>
  </si>
  <si>
    <t>1189011406</t>
  </si>
  <si>
    <t>31</t>
  </si>
  <si>
    <t>2834100173001</t>
  </si>
  <si>
    <t>Podlepovacia páska pre lepenie umelej trávy a čiar ,</t>
  </si>
  <si>
    <t>146505752</t>
  </si>
  <si>
    <t>32</t>
  </si>
  <si>
    <t>589100005.S</t>
  </si>
  <si>
    <t xml:space="preserve">Položenie umelej trávy na viacúčelové ihriská vrátane čiarovania  na basketbal, volejbal  </t>
  </si>
  <si>
    <t>1469163265</t>
  </si>
  <si>
    <t>33</t>
  </si>
  <si>
    <t>581530000500.S</t>
  </si>
  <si>
    <t>Piesok kremičitý frakcia 0,3-0,8 mm</t>
  </si>
  <si>
    <t>82179633</t>
  </si>
  <si>
    <t>34</t>
  </si>
  <si>
    <t>631316101</t>
  </si>
  <si>
    <t>Povrchová úprava trávnika  vsypom pre kremičitého piesku</t>
  </si>
  <si>
    <t>1988175403</t>
  </si>
  <si>
    <t>35</t>
  </si>
  <si>
    <t>5891101210R</t>
  </si>
  <si>
    <t xml:space="preserve">Vyčiarovanie multifunkčného ihriska ( volejbal žltá 81bm, , basketbal   modrá hrušky 110bm  ) alt. farby si určí investor </t>
  </si>
  <si>
    <t>-821529444</t>
  </si>
  <si>
    <t>36</t>
  </si>
  <si>
    <t>9982313112.1</t>
  </si>
  <si>
    <t>Presun hmôt pre športové povrchy vodorovne bez zvislého presunu</t>
  </si>
  <si>
    <t>sub</t>
  </si>
  <si>
    <t>-1840158023</t>
  </si>
  <si>
    <t>768</t>
  </si>
  <si>
    <t>Mantinelový systém</t>
  </si>
  <si>
    <t>37</t>
  </si>
  <si>
    <t>553560005601.R</t>
  </si>
  <si>
    <t xml:space="preserve">Stĺp oplotenia  výška  do 6 m ZN priemer 60mm s PVC krytkou </t>
  </si>
  <si>
    <t>810514987</t>
  </si>
  <si>
    <t>38</t>
  </si>
  <si>
    <t>2102040521.S</t>
  </si>
  <si>
    <t>64</t>
  </si>
  <si>
    <t>-1351409439</t>
  </si>
  <si>
    <t>39</t>
  </si>
  <si>
    <t>3145200003001.S</t>
  </si>
  <si>
    <t xml:space="preserve">Lano pozinkované  D 3/4 /100m poplastované napínacie +15%   3 rady </t>
  </si>
  <si>
    <t>793145789</t>
  </si>
  <si>
    <t>40</t>
  </si>
  <si>
    <t>354310004700.S</t>
  </si>
  <si>
    <t>Svorka lanová z temperovanej liatiny d 4-6 mm, M8, pozinkovaná</t>
  </si>
  <si>
    <t>1771772987</t>
  </si>
  <si>
    <t>41</t>
  </si>
  <si>
    <t>309200016400.S</t>
  </si>
  <si>
    <t>Napínacia skrutka typ 945 M8 G s hákom a závesným okom</t>
  </si>
  <si>
    <t>-1856495606</t>
  </si>
  <si>
    <t>42</t>
  </si>
  <si>
    <t>426810067000.R</t>
  </si>
  <si>
    <t xml:space="preserve">Karabinka na napínacie lano  4ks /m +3% </t>
  </si>
  <si>
    <t>180924744</t>
  </si>
  <si>
    <t>43</t>
  </si>
  <si>
    <t>3381721131.S</t>
  </si>
  <si>
    <t xml:space="preserve">Montáž vzperových stĺpov oplotenia , priemeru 60 mm, dĺžky do 5 m vrátane prislušenstva na montáž </t>
  </si>
  <si>
    <t>-413409192</t>
  </si>
  <si>
    <t>44</t>
  </si>
  <si>
    <t>553560005600.R</t>
  </si>
  <si>
    <t xml:space="preserve">Vzpery na rohy ihriska  6 m  ZN priemer 60mm , s príslušenstvom na prichytenie na stĺpik  </t>
  </si>
  <si>
    <t>-957930220</t>
  </si>
  <si>
    <t>45</t>
  </si>
  <si>
    <t>767249110</t>
  </si>
  <si>
    <t xml:space="preserve">Montáž ochrannej sieťe a vrchného stuženia ,vrátane natiahnutia príslušenstva oceľové lanko , karabínky na ochrannú sieť ,  objímky , spojky , napínaky ,  atď( práca vo výške 6m vrátane lešenia montáž a demontáž ) </t>
  </si>
  <si>
    <t>-1191723334</t>
  </si>
  <si>
    <t>46</t>
  </si>
  <si>
    <t>709210000100.S</t>
  </si>
  <si>
    <t xml:space="preserve">Sieť ochranná, oká 45x45mm , hr. 3mm , PE , farba zelená +3% odrez </t>
  </si>
  <si>
    <t>-1649839233</t>
  </si>
  <si>
    <t>47</t>
  </si>
  <si>
    <t>767920220</t>
  </si>
  <si>
    <t>Montáž vrát a vrátok k oploteniu osadzovaných na stĺpiky oceľové, s plochou jednotlivo nad 2 do 4 m2</t>
  </si>
  <si>
    <t>-1732845299</t>
  </si>
  <si>
    <t>48</t>
  </si>
  <si>
    <t>553510010400.S</t>
  </si>
  <si>
    <t xml:space="preserve">Bránka jednokrídlová, šxv 1,0x2,05 m, úprava ZN, výplň zváraná sieť 50x50 mm , vrátane zámky a kľučky / Celosieťová </t>
  </si>
  <si>
    <t>-494963280</t>
  </si>
  <si>
    <t>49</t>
  </si>
  <si>
    <t>998767101</t>
  </si>
  <si>
    <t>Presun hmôt pre kovové stavebné doplnkové konštrukcie v objektoch výšky do 6 m</t>
  </si>
  <si>
    <t>-379064210</t>
  </si>
  <si>
    <t>767</t>
  </si>
  <si>
    <t>Športové príslušenstvo</t>
  </si>
  <si>
    <t>50</t>
  </si>
  <si>
    <t>553570003500.S</t>
  </si>
  <si>
    <t xml:space="preserve">Bránka na futbal 3x2 so sieťou s okom 45x45mm a basketbalovou konštrukciou </t>
  </si>
  <si>
    <t>204971274</t>
  </si>
  <si>
    <t>51</t>
  </si>
  <si>
    <t>959947114.S</t>
  </si>
  <si>
    <t>Montáž futbalovej bránky s basketbalom   s vypletením siete 150 kg</t>
  </si>
  <si>
    <t>-1878414229</t>
  </si>
  <si>
    <t>52</t>
  </si>
  <si>
    <t>553570003501.S</t>
  </si>
  <si>
    <t>D+ M Multifunkčné stĺpiky s príslušenstvom na volejbal (sieť , napináky )</t>
  </si>
  <si>
    <t>pár</t>
  </si>
  <si>
    <t>-216835604</t>
  </si>
  <si>
    <t>53</t>
  </si>
  <si>
    <t>998767202.1</t>
  </si>
  <si>
    <t>1569349557</t>
  </si>
  <si>
    <t xml:space="preserve">Osadenie  stĺpa  výšky do  5 m </t>
  </si>
  <si>
    <t>„ Vybudovanie viacúčelového ihriska v obci “</t>
  </si>
  <si>
    <t xml:space="preserve">Vybudovanie viacúčelového ihriska v obci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</si>
</sst>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33" x14ac:knownFonts="1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0"/>
      <name val="Arial CE"/>
    </font>
    <font>
      <sz val="10"/>
      <color rgb="FFFFFFFF"/>
      <name val="Arial CE"/>
    </font>
    <font>
      <b/>
      <sz val="10"/>
      <color rgb="FFFFFFFF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8"/>
      <color theme="10"/>
      <name val="Wingdings 2"/>
      <family val="1"/>
      <charset val="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BEBEBE"/>
      </patternFill>
    </fill>
    <fill>
      <patternFill patternType="solid">
        <fgColor rgb="FFD2D2D2"/>
      </patternFill>
    </fill>
    <fill>
      <patternFill patternType="solid">
        <fgColor theme="6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2" fillId="0" borderId="0" applyNumberFormat="0" applyFill="0" applyBorder="0" applyAlignment="0" applyProtection="0"/>
  </cellStyleXfs>
  <cellXfs count="194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/>
    <xf numFmtId="0" fontId="9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3" xfId="0" applyBorder="1" applyAlignment="1">
      <alignment vertical="center"/>
    </xf>
    <xf numFmtId="0" fontId="12" fillId="0" borderId="5" xfId="0" applyFont="1" applyBorder="1" applyAlignment="1">
      <alignment horizontal="left"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0" fontId="13" fillId="0" borderId="3" xfId="0" applyFont="1" applyBorder="1" applyAlignment="1">
      <alignment vertical="center"/>
    </xf>
    <xf numFmtId="0" fontId="0" fillId="3" borderId="0" xfId="0" applyFill="1" applyAlignment="1">
      <alignment vertical="center"/>
    </xf>
    <xf numFmtId="0" fontId="4" fillId="3" borderId="6" xfId="0" applyFont="1" applyFill="1" applyBorder="1" applyAlignment="1">
      <alignment horizontal="left" vertical="center"/>
    </xf>
    <xf numFmtId="0" fontId="0" fillId="3" borderId="7" xfId="0" applyFill="1" applyBorder="1" applyAlignment="1">
      <alignment vertical="center"/>
    </xf>
    <xf numFmtId="0" fontId="4" fillId="3" borderId="7" xfId="0" applyFont="1" applyFill="1" applyBorder="1" applyAlignment="1">
      <alignment horizontal="center" vertical="center"/>
    </xf>
    <xf numFmtId="0" fontId="16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18" fillId="0" borderId="0" xfId="0" applyFont="1" applyAlignment="1">
      <alignment horizontal="left" vertical="center"/>
    </xf>
    <xf numFmtId="0" fontId="0" fillId="0" borderId="15" xfId="0" applyBorder="1" applyAlignment="1">
      <alignment vertical="center"/>
    </xf>
    <xf numFmtId="0" fontId="0" fillId="4" borderId="7" xfId="0" applyFill="1" applyBorder="1" applyAlignment="1">
      <alignment vertical="center"/>
    </xf>
    <xf numFmtId="0" fontId="19" fillId="4" borderId="0" xfId="0" applyFont="1" applyFill="1" applyAlignment="1">
      <alignment horizontal="center" vertical="center"/>
    </xf>
    <xf numFmtId="0" fontId="20" fillId="0" borderId="16" xfId="0" applyFont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0" fontId="20" fillId="0" borderId="18" xfId="0" applyFont="1" applyBorder="1" applyAlignment="1">
      <alignment horizontal="center" vertical="center" wrapText="1"/>
    </xf>
    <xf numFmtId="0" fontId="0" fillId="0" borderId="11" xfId="0" applyBorder="1" applyAlignment="1">
      <alignment vertical="center"/>
    </xf>
    <xf numFmtId="0" fontId="4" fillId="0" borderId="3" xfId="0" applyFont="1" applyBorder="1" applyAlignment="1">
      <alignment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4" fontId="21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7" fillId="0" borderId="14" xfId="0" applyNumberFormat="1" applyFont="1" applyBorder="1" applyAlignment="1">
      <alignment vertical="center"/>
    </xf>
    <xf numFmtId="4" fontId="17" fillId="0" borderId="0" xfId="0" applyNumberFormat="1" applyFont="1" applyAlignment="1">
      <alignment vertical="center"/>
    </xf>
    <xf numFmtId="166" fontId="17" fillId="0" borderId="0" xfId="0" applyNumberFormat="1" applyFont="1" applyAlignment="1">
      <alignment vertical="center"/>
    </xf>
    <xf numFmtId="4" fontId="17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2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3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5" fillId="0" borderId="19" xfId="0" applyNumberFormat="1" applyFont="1" applyBorder="1" applyAlignment="1">
      <alignment vertical="center"/>
    </xf>
    <xf numFmtId="4" fontId="25" fillId="0" borderId="20" xfId="0" applyNumberFormat="1" applyFont="1" applyBorder="1" applyAlignment="1">
      <alignment vertical="center"/>
    </xf>
    <xf numFmtId="166" fontId="25" fillId="0" borderId="20" xfId="0" applyNumberFormat="1" applyFont="1" applyBorder="1" applyAlignment="1">
      <alignment vertical="center"/>
    </xf>
    <xf numFmtId="4" fontId="25" fillId="0" borderId="21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0" fillId="0" borderId="3" xfId="0" applyBorder="1" applyAlignment="1">
      <alignment vertical="center" wrapText="1"/>
    </xf>
    <xf numFmtId="0" fontId="12" fillId="0" borderId="0" xfId="0" applyFont="1" applyAlignment="1">
      <alignment horizontal="left" vertical="center"/>
    </xf>
    <xf numFmtId="4" fontId="13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164" fontId="13" fillId="0" borderId="0" xfId="0" applyNumberFormat="1" applyFont="1" applyAlignment="1">
      <alignment horizontal="righ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19" fillId="4" borderId="0" xfId="0" applyFont="1" applyFill="1" applyAlignment="1">
      <alignment horizontal="left" vertical="center"/>
    </xf>
    <xf numFmtId="0" fontId="19" fillId="4" borderId="0" xfId="0" applyFont="1" applyFill="1" applyAlignment="1">
      <alignment horizontal="right" vertical="center"/>
    </xf>
    <xf numFmtId="0" fontId="27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3" xfId="0" applyBorder="1" applyAlignment="1">
      <alignment horizontal="center" vertical="center" wrapText="1"/>
    </xf>
    <xf numFmtId="0" fontId="19" fillId="4" borderId="16" xfId="0" applyFont="1" applyFill="1" applyBorder="1" applyAlignment="1">
      <alignment horizontal="center" vertical="center" wrapText="1"/>
    </xf>
    <xf numFmtId="0" fontId="19" fillId="4" borderId="17" xfId="0" applyFont="1" applyFill="1" applyBorder="1" applyAlignment="1">
      <alignment horizontal="center" vertical="center" wrapText="1"/>
    </xf>
    <xf numFmtId="0" fontId="19" fillId="4" borderId="18" xfId="0" applyFont="1" applyFill="1" applyBorder="1" applyAlignment="1">
      <alignment horizontal="center" vertical="center" wrapText="1"/>
    </xf>
    <xf numFmtId="0" fontId="19" fillId="4" borderId="0" xfId="0" applyFont="1" applyFill="1" applyAlignment="1">
      <alignment horizontal="center" vertical="center" wrapText="1"/>
    </xf>
    <xf numFmtId="4" fontId="21" fillId="0" borderId="0" xfId="0" applyNumberFormat="1" applyFont="1"/>
    <xf numFmtId="166" fontId="28" fillId="0" borderId="12" xfId="0" applyNumberFormat="1" applyFont="1" applyBorder="1"/>
    <xf numFmtId="166" fontId="28" fillId="0" borderId="13" xfId="0" applyNumberFormat="1" applyFont="1" applyBorder="1"/>
    <xf numFmtId="4" fontId="29" fillId="0" borderId="0" xfId="0" applyNumberFormat="1" applyFont="1" applyAlignment="1">
      <alignment vertical="center"/>
    </xf>
    <xf numFmtId="0" fontId="8" fillId="0" borderId="3" xfId="0" applyFont="1" applyBorder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4" fontId="6" fillId="0" borderId="0" xfId="0" applyNumberFormat="1" applyFont="1"/>
    <xf numFmtId="0" fontId="8" fillId="0" borderId="14" xfId="0" applyFont="1" applyBorder="1"/>
    <xf numFmtId="166" fontId="8" fillId="0" borderId="0" xfId="0" applyNumberFormat="1" applyFont="1"/>
    <xf numFmtId="166" fontId="8" fillId="0" borderId="15" xfId="0" applyNumberFormat="1" applyFont="1" applyBorder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/>
    <xf numFmtId="0" fontId="0" fillId="0" borderId="3" xfId="0" applyBorder="1" applyAlignment="1" applyProtection="1">
      <alignment vertical="center"/>
      <protection locked="0"/>
    </xf>
    <xf numFmtId="0" fontId="19" fillId="0" borderId="22" xfId="0" applyFont="1" applyBorder="1" applyAlignment="1" applyProtection="1">
      <alignment horizontal="center" vertical="center"/>
      <protection locked="0"/>
    </xf>
    <xf numFmtId="49" fontId="19" fillId="0" borderId="22" xfId="0" applyNumberFormat="1" applyFont="1" applyBorder="1" applyAlignment="1" applyProtection="1">
      <alignment horizontal="left" vertical="center" wrapText="1"/>
      <protection locked="0"/>
    </xf>
    <xf numFmtId="0" fontId="19" fillId="0" borderId="22" xfId="0" applyFont="1" applyBorder="1" applyAlignment="1" applyProtection="1">
      <alignment horizontal="left" vertical="center" wrapText="1"/>
      <protection locked="0"/>
    </xf>
    <xf numFmtId="0" fontId="19" fillId="0" borderId="22" xfId="0" applyFont="1" applyBorder="1" applyAlignment="1" applyProtection="1">
      <alignment horizontal="center" vertical="center" wrapText="1"/>
      <protection locked="0"/>
    </xf>
    <xf numFmtId="167" fontId="19" fillId="0" borderId="22" xfId="0" applyNumberFormat="1" applyFont="1" applyBorder="1" applyAlignment="1" applyProtection="1">
      <alignment vertical="center"/>
      <protection locked="0"/>
    </xf>
    <xf numFmtId="4" fontId="19" fillId="0" borderId="22" xfId="0" applyNumberFormat="1" applyFont="1" applyBorder="1" applyAlignment="1" applyProtection="1">
      <alignment vertical="center"/>
      <protection locked="0"/>
    </xf>
    <xf numFmtId="0" fontId="0" fillId="0" borderId="22" xfId="0" applyBorder="1" applyAlignment="1" applyProtection="1">
      <alignment vertical="center"/>
      <protection locked="0"/>
    </xf>
    <xf numFmtId="0" fontId="20" fillId="0" borderId="14" xfId="0" applyFont="1" applyBorder="1" applyAlignment="1">
      <alignment horizontal="left" vertical="center"/>
    </xf>
    <xf numFmtId="0" fontId="20" fillId="0" borderId="0" xfId="0" applyFont="1" applyAlignment="1">
      <alignment horizontal="center" vertical="center"/>
    </xf>
    <xf numFmtId="166" fontId="20" fillId="0" borderId="0" xfId="0" applyNumberFormat="1" applyFont="1" applyAlignment="1">
      <alignment vertical="center"/>
    </xf>
    <xf numFmtId="166" fontId="20" fillId="0" borderId="15" xfId="0" applyNumberFormat="1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4" fontId="0" fillId="0" borderId="0" xfId="0" applyNumberFormat="1" applyAlignment="1">
      <alignment vertical="center"/>
    </xf>
    <xf numFmtId="0" fontId="30" fillId="0" borderId="22" xfId="0" applyFont="1" applyBorder="1" applyAlignment="1" applyProtection="1">
      <alignment horizontal="center" vertical="center"/>
      <protection locked="0"/>
    </xf>
    <xf numFmtId="49" fontId="30" fillId="0" borderId="22" xfId="0" applyNumberFormat="1" applyFont="1" applyBorder="1" applyAlignment="1" applyProtection="1">
      <alignment horizontal="left" vertical="center" wrapText="1"/>
      <protection locked="0"/>
    </xf>
    <xf numFmtId="0" fontId="30" fillId="0" borderId="22" xfId="0" applyFont="1" applyBorder="1" applyAlignment="1" applyProtection="1">
      <alignment horizontal="left" vertical="center" wrapText="1"/>
      <protection locked="0"/>
    </xf>
    <xf numFmtId="0" fontId="30" fillId="0" borderId="22" xfId="0" applyFont="1" applyBorder="1" applyAlignment="1" applyProtection="1">
      <alignment horizontal="center" vertical="center" wrapText="1"/>
      <protection locked="0"/>
    </xf>
    <xf numFmtId="167" fontId="30" fillId="0" borderId="22" xfId="0" applyNumberFormat="1" applyFont="1" applyBorder="1" applyAlignment="1" applyProtection="1">
      <alignment vertical="center"/>
      <protection locked="0"/>
    </xf>
    <xf numFmtId="4" fontId="30" fillId="0" borderId="22" xfId="0" applyNumberFormat="1" applyFont="1" applyBorder="1" applyAlignment="1" applyProtection="1">
      <alignment vertical="center"/>
      <protection locked="0"/>
    </xf>
    <xf numFmtId="0" fontId="31" fillId="0" borderId="22" xfId="0" applyFont="1" applyBorder="1" applyAlignment="1" applyProtection="1">
      <alignment vertical="center"/>
      <protection locked="0"/>
    </xf>
    <xf numFmtId="0" fontId="31" fillId="0" borderId="3" xfId="0" applyFont="1" applyBorder="1" applyAlignment="1">
      <alignment vertical="center"/>
    </xf>
    <xf numFmtId="0" fontId="30" fillId="0" borderId="14" xfId="0" applyFont="1" applyBorder="1" applyAlignment="1">
      <alignment horizontal="left" vertical="center"/>
    </xf>
    <xf numFmtId="0" fontId="30" fillId="0" borderId="0" xfId="0" applyFont="1" applyAlignment="1">
      <alignment horizontal="center" vertical="center"/>
    </xf>
    <xf numFmtId="0" fontId="20" fillId="0" borderId="19" xfId="0" applyFont="1" applyBorder="1" applyAlignment="1">
      <alignment horizontal="left" vertical="center"/>
    </xf>
    <xf numFmtId="0" fontId="20" fillId="0" borderId="20" xfId="0" applyFont="1" applyBorder="1" applyAlignment="1">
      <alignment horizontal="center" vertical="center"/>
    </xf>
    <xf numFmtId="166" fontId="20" fillId="0" borderId="20" xfId="0" applyNumberFormat="1" applyFont="1" applyBorder="1" applyAlignment="1">
      <alignment vertical="center"/>
    </xf>
    <xf numFmtId="166" fontId="20" fillId="0" borderId="21" xfId="0" applyNumberFormat="1" applyFont="1" applyBorder="1" applyAlignment="1">
      <alignment vertical="center"/>
    </xf>
    <xf numFmtId="0" fontId="2" fillId="5" borderId="0" xfId="0" applyFont="1" applyFill="1" applyAlignment="1">
      <alignment horizontal="left" vertical="center"/>
    </xf>
    <xf numFmtId="0" fontId="0" fillId="5" borderId="0" xfId="0" applyFill="1"/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center" wrapText="1"/>
    </xf>
    <xf numFmtId="4" fontId="12" fillId="0" borderId="5" xfId="0" applyNumberFormat="1" applyFont="1" applyBorder="1" applyAlignment="1">
      <alignment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4" fontId="14" fillId="0" borderId="0" xfId="0" applyNumberFormat="1" applyFont="1" applyAlignment="1">
      <alignment vertical="center"/>
    </xf>
    <xf numFmtId="0" fontId="13" fillId="0" borderId="0" xfId="0" applyFont="1" applyAlignment="1">
      <alignment vertical="center"/>
    </xf>
    <xf numFmtId="164" fontId="13" fillId="0" borderId="0" xfId="0" applyNumberFormat="1" applyFont="1" applyAlignment="1">
      <alignment horizontal="left" vertical="center"/>
    </xf>
    <xf numFmtId="4" fontId="15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4" fontId="24" fillId="0" borderId="0" xfId="0" applyNumberFormat="1" applyFont="1" applyAlignment="1">
      <alignment vertical="center"/>
    </xf>
    <xf numFmtId="0" fontId="24" fillId="0" borderId="0" xfId="0" applyFont="1" applyAlignment="1">
      <alignment vertical="center"/>
    </xf>
    <xf numFmtId="0" fontId="23" fillId="0" borderId="0" xfId="0" applyFont="1" applyAlignment="1">
      <alignment horizontal="left" vertical="center" wrapText="1"/>
    </xf>
    <xf numFmtId="4" fontId="21" fillId="0" borderId="0" xfId="0" applyNumberFormat="1" applyFont="1" applyAlignment="1">
      <alignment horizontal="right" vertical="center"/>
    </xf>
    <xf numFmtId="4" fontId="21" fillId="0" borderId="0" xfId="0" applyNumberFormat="1" applyFont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9" fillId="4" borderId="6" xfId="0" applyFont="1" applyFill="1" applyBorder="1" applyAlignment="1">
      <alignment horizontal="center" vertical="center"/>
    </xf>
    <xf numFmtId="0" fontId="19" fillId="4" borderId="7" xfId="0" applyFont="1" applyFill="1" applyBorder="1" applyAlignment="1">
      <alignment horizontal="left" vertical="center"/>
    </xf>
    <xf numFmtId="0" fontId="19" fillId="4" borderId="7" xfId="0" applyFont="1" applyFill="1" applyBorder="1" applyAlignment="1">
      <alignment horizontal="center" vertical="center"/>
    </xf>
    <xf numFmtId="0" fontId="19" fillId="4" borderId="7" xfId="0" applyFont="1" applyFill="1" applyBorder="1" applyAlignment="1">
      <alignment horizontal="right" vertical="center"/>
    </xf>
    <xf numFmtId="0" fontId="19" fillId="4" borderId="8" xfId="0" applyFont="1" applyFill="1" applyBorder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7" fillId="0" borderId="11" xfId="0" applyFont="1" applyBorder="1" applyAlignment="1">
      <alignment horizontal="center" vertical="center"/>
    </xf>
    <xf numFmtId="0" fontId="17" fillId="0" borderId="12" xfId="0" applyFont="1" applyBorder="1" applyAlignment="1">
      <alignment horizontal="left" vertical="center"/>
    </xf>
    <xf numFmtId="0" fontId="18" fillId="0" borderId="14" xfId="0" applyFont="1" applyBorder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4" fillId="3" borderId="7" xfId="0" applyFont="1" applyFill="1" applyBorder="1" applyAlignment="1">
      <alignment horizontal="left" vertical="center"/>
    </xf>
    <xf numFmtId="0" fontId="0" fillId="3" borderId="7" xfId="0" applyFill="1" applyBorder="1" applyAlignment="1">
      <alignment vertical="center"/>
    </xf>
    <xf numFmtId="4" fontId="4" fillId="3" borderId="7" xfId="0" applyNumberFormat="1" applyFont="1" applyFill="1" applyBorder="1" applyAlignment="1">
      <alignment vertical="center"/>
    </xf>
    <xf numFmtId="0" fontId="0" fillId="3" borderId="8" xfId="0" applyFill="1" applyBorder="1" applyAlignment="1">
      <alignment vertical="center"/>
    </xf>
    <xf numFmtId="0" fontId="0" fillId="0" borderId="0" xfId="0" applyAlignment="1">
      <alignment vertical="center"/>
    </xf>
  </cellXfs>
  <cellStyles count="2">
    <cellStyle name="Hypertextové prepojenie" xfId="1" builtinId="8"/>
    <cellStyle name="Normálna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97"/>
  <sheetViews>
    <sheetView showGridLines="0" topLeftCell="A70" workbookViewId="0">
      <selection activeCell="BE94" sqref="BE94"/>
    </sheetView>
  </sheetViews>
  <sheetFormatPr defaultRowHeight="11.25" x14ac:dyDescent="0.2"/>
  <cols>
    <col min="1" max="1" width="8.33203125" customWidth="1"/>
    <col min="2" max="2" width="1.6640625" customWidth="1"/>
    <col min="3" max="3" width="4.1640625" customWidth="1"/>
    <col min="4" max="33" width="2.6640625" customWidth="1"/>
    <col min="34" max="34" width="3.33203125" customWidth="1"/>
    <col min="35" max="35" width="31.6640625" customWidth="1"/>
    <col min="36" max="37" width="2.5" customWidth="1"/>
    <col min="38" max="38" width="8.33203125" customWidth="1"/>
    <col min="39" max="39" width="3.33203125" customWidth="1"/>
    <col min="40" max="40" width="13.33203125" customWidth="1"/>
    <col min="41" max="41" width="7.5" customWidth="1"/>
    <col min="42" max="42" width="4.1640625" customWidth="1"/>
    <col min="43" max="43" width="15.6640625" hidden="1" customWidth="1"/>
    <col min="44" max="44" width="13.6640625" customWidth="1"/>
    <col min="45" max="47" width="25.83203125" hidden="1" customWidth="1"/>
    <col min="48" max="49" width="21.6640625" hidden="1" customWidth="1"/>
    <col min="50" max="51" width="25" hidden="1" customWidth="1"/>
    <col min="52" max="52" width="21.6640625" hidden="1" customWidth="1"/>
    <col min="53" max="53" width="19.1640625" hidden="1" customWidth="1"/>
    <col min="54" max="54" width="25" hidden="1" customWidth="1"/>
    <col min="55" max="55" width="21.6640625" hidden="1" customWidth="1"/>
    <col min="56" max="56" width="19.1640625" hidden="1" customWidth="1"/>
    <col min="57" max="57" width="66.5" customWidth="1"/>
    <col min="71" max="91" width="9.33203125" hidden="1"/>
  </cols>
  <sheetData>
    <row r="1" spans="1:74" x14ac:dyDescent="0.2">
      <c r="A1" s="12" t="s">
        <v>0</v>
      </c>
      <c r="AZ1" s="12" t="s">
        <v>1</v>
      </c>
      <c r="BA1" s="12" t="s">
        <v>2</v>
      </c>
      <c r="BB1" s="12" t="s">
        <v>1</v>
      </c>
      <c r="BT1" s="12" t="s">
        <v>3</v>
      </c>
      <c r="BU1" s="12" t="s">
        <v>3</v>
      </c>
      <c r="BV1" s="12" t="s">
        <v>4</v>
      </c>
    </row>
    <row r="2" spans="1:74" ht="36.950000000000003" customHeight="1" x14ac:dyDescent="0.2">
      <c r="AR2" s="174" t="s">
        <v>5</v>
      </c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S2" s="13" t="s">
        <v>6</v>
      </c>
      <c r="BT2" s="13" t="s">
        <v>7</v>
      </c>
    </row>
    <row r="3" spans="1:74" ht="6.95" customHeight="1" x14ac:dyDescent="0.2">
      <c r="B3" s="14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6"/>
      <c r="BS3" s="13" t="s">
        <v>6</v>
      </c>
      <c r="BT3" s="13" t="s">
        <v>7</v>
      </c>
    </row>
    <row r="4" spans="1:74" ht="24.95" customHeight="1" x14ac:dyDescent="0.2">
      <c r="B4" s="16"/>
      <c r="D4" s="17" t="s">
        <v>8</v>
      </c>
      <c r="AR4" s="16"/>
      <c r="AS4" s="18" t="s">
        <v>9</v>
      </c>
      <c r="BS4" s="13" t="s">
        <v>10</v>
      </c>
    </row>
    <row r="5" spans="1:74" ht="12" customHeight="1" x14ac:dyDescent="0.2">
      <c r="B5" s="16"/>
      <c r="D5" s="19" t="s">
        <v>11</v>
      </c>
      <c r="K5" s="156" t="s">
        <v>12</v>
      </c>
      <c r="L5" s="157"/>
      <c r="M5" s="157"/>
      <c r="N5" s="157"/>
      <c r="O5" s="157"/>
      <c r="P5" s="157"/>
      <c r="Q5" s="157"/>
      <c r="R5" s="157"/>
      <c r="S5" s="157"/>
      <c r="T5" s="157"/>
      <c r="U5" s="157"/>
      <c r="V5" s="157"/>
      <c r="W5" s="157"/>
      <c r="X5" s="157"/>
      <c r="Y5" s="157"/>
      <c r="Z5" s="157"/>
      <c r="AA5" s="157"/>
      <c r="AB5" s="157"/>
      <c r="AC5" s="157"/>
      <c r="AD5" s="157"/>
      <c r="AE5" s="157"/>
      <c r="AF5" s="157"/>
      <c r="AG5" s="157"/>
      <c r="AH5" s="157"/>
      <c r="AI5" s="157"/>
      <c r="AJ5" s="157"/>
      <c r="AR5" s="16"/>
      <c r="BS5" s="13" t="s">
        <v>6</v>
      </c>
    </row>
    <row r="6" spans="1:74" ht="36.950000000000003" customHeight="1" x14ac:dyDescent="0.2">
      <c r="B6" s="16"/>
      <c r="D6" s="21" t="s">
        <v>13</v>
      </c>
      <c r="K6" s="158" t="s">
        <v>344</v>
      </c>
      <c r="L6" s="157"/>
      <c r="M6" s="157"/>
      <c r="N6" s="157"/>
      <c r="O6" s="157"/>
      <c r="P6" s="157"/>
      <c r="Q6" s="157"/>
      <c r="R6" s="157"/>
      <c r="S6" s="157"/>
      <c r="T6" s="157"/>
      <c r="U6" s="157"/>
      <c r="V6" s="157"/>
      <c r="W6" s="157"/>
      <c r="X6" s="157"/>
      <c r="Y6" s="157"/>
      <c r="Z6" s="157"/>
      <c r="AA6" s="157"/>
      <c r="AB6" s="157"/>
      <c r="AC6" s="157"/>
      <c r="AD6" s="157"/>
      <c r="AE6" s="157"/>
      <c r="AF6" s="157"/>
      <c r="AG6" s="157"/>
      <c r="AH6" s="157"/>
      <c r="AI6" s="157"/>
      <c r="AJ6" s="157"/>
      <c r="AR6" s="16"/>
      <c r="BS6" s="13" t="s">
        <v>6</v>
      </c>
    </row>
    <row r="7" spans="1:74" ht="12" customHeight="1" x14ac:dyDescent="0.2">
      <c r="B7" s="16"/>
      <c r="D7" s="22" t="s">
        <v>14</v>
      </c>
      <c r="K7" s="20" t="s">
        <v>1</v>
      </c>
      <c r="AK7" s="22" t="s">
        <v>15</v>
      </c>
      <c r="AN7" s="20" t="s">
        <v>1</v>
      </c>
      <c r="AR7" s="16"/>
      <c r="BS7" s="13" t="s">
        <v>6</v>
      </c>
    </row>
    <row r="8" spans="1:74" ht="12" customHeight="1" x14ac:dyDescent="0.2">
      <c r="B8" s="16"/>
      <c r="D8" s="22" t="s">
        <v>16</v>
      </c>
      <c r="K8" s="20" t="s">
        <v>17</v>
      </c>
      <c r="AK8" s="22" t="s">
        <v>18</v>
      </c>
      <c r="AN8" s="154"/>
      <c r="AR8" s="16"/>
      <c r="BS8" s="13" t="s">
        <v>6</v>
      </c>
    </row>
    <row r="9" spans="1:74" ht="14.45" customHeight="1" x14ac:dyDescent="0.2">
      <c r="B9" s="16"/>
      <c r="AR9" s="16"/>
      <c r="BS9" s="13" t="s">
        <v>6</v>
      </c>
    </row>
    <row r="10" spans="1:74" ht="12" customHeight="1" x14ac:dyDescent="0.2">
      <c r="B10" s="16"/>
      <c r="D10" s="22" t="s">
        <v>19</v>
      </c>
      <c r="AK10" s="22" t="s">
        <v>20</v>
      </c>
      <c r="AN10" s="20" t="s">
        <v>1</v>
      </c>
      <c r="AR10" s="16"/>
      <c r="BS10" s="13" t="s">
        <v>6</v>
      </c>
    </row>
    <row r="11" spans="1:74" ht="18.399999999999999" customHeight="1" x14ac:dyDescent="0.2">
      <c r="B11" s="16"/>
      <c r="E11" s="20" t="s">
        <v>21</v>
      </c>
      <c r="AK11" s="22" t="s">
        <v>22</v>
      </c>
      <c r="AN11" s="20" t="s">
        <v>1</v>
      </c>
      <c r="AR11" s="16"/>
      <c r="BS11" s="13" t="s">
        <v>6</v>
      </c>
    </row>
    <row r="12" spans="1:74" ht="6.95" customHeight="1" x14ac:dyDescent="0.2">
      <c r="B12" s="16"/>
      <c r="AR12" s="16"/>
      <c r="BS12" s="13" t="s">
        <v>6</v>
      </c>
    </row>
    <row r="13" spans="1:74" ht="12" customHeight="1" x14ac:dyDescent="0.2">
      <c r="B13" s="16"/>
      <c r="D13" s="22" t="s">
        <v>23</v>
      </c>
      <c r="AK13" s="22" t="s">
        <v>20</v>
      </c>
      <c r="AN13" s="154" t="s">
        <v>1</v>
      </c>
      <c r="AO13" s="155"/>
      <c r="AR13" s="16"/>
      <c r="BS13" s="13" t="s">
        <v>6</v>
      </c>
    </row>
    <row r="14" spans="1:74" ht="12.75" x14ac:dyDescent="0.2">
      <c r="B14" s="16"/>
      <c r="E14" s="154" t="s">
        <v>17</v>
      </c>
      <c r="F14" s="155"/>
      <c r="G14" s="155"/>
      <c r="H14" s="155"/>
      <c r="I14" s="155"/>
      <c r="J14" s="155"/>
      <c r="K14" s="155"/>
      <c r="L14" s="155"/>
      <c r="M14" s="155"/>
      <c r="N14" s="155"/>
      <c r="O14" s="155"/>
      <c r="P14" s="155"/>
      <c r="Q14" s="155"/>
      <c r="R14" s="155"/>
      <c r="S14" s="155"/>
      <c r="T14" s="155"/>
      <c r="U14" s="155"/>
      <c r="V14" s="155"/>
      <c r="W14" s="155"/>
      <c r="X14" s="155"/>
      <c r="Y14" s="155"/>
      <c r="Z14" s="155"/>
      <c r="AA14" s="155"/>
      <c r="AB14" s="155"/>
      <c r="AC14" s="155"/>
      <c r="AD14" s="155"/>
      <c r="AE14" s="155"/>
      <c r="AF14" s="155"/>
      <c r="AK14" s="22" t="s">
        <v>22</v>
      </c>
      <c r="AN14" s="154" t="s">
        <v>1</v>
      </c>
      <c r="AO14" s="155"/>
      <c r="AR14" s="16"/>
      <c r="BS14" s="13" t="s">
        <v>6</v>
      </c>
    </row>
    <row r="15" spans="1:74" ht="6.95" customHeight="1" x14ac:dyDescent="0.2">
      <c r="B15" s="16"/>
      <c r="AR15" s="16"/>
      <c r="BS15" s="13" t="s">
        <v>3</v>
      </c>
    </row>
    <row r="16" spans="1:74" ht="12" customHeight="1" x14ac:dyDescent="0.2">
      <c r="B16" s="16"/>
      <c r="D16" s="22" t="s">
        <v>24</v>
      </c>
      <c r="AK16" s="22" t="s">
        <v>20</v>
      </c>
      <c r="AN16" s="20" t="s">
        <v>1</v>
      </c>
      <c r="AR16" s="16"/>
      <c r="BS16" s="13" t="s">
        <v>3</v>
      </c>
    </row>
    <row r="17" spans="2:71" ht="18.399999999999999" customHeight="1" x14ac:dyDescent="0.2">
      <c r="B17" s="16"/>
      <c r="E17" s="20" t="s">
        <v>17</v>
      </c>
      <c r="AK17" s="22" t="s">
        <v>22</v>
      </c>
      <c r="AN17" s="20" t="s">
        <v>1</v>
      </c>
      <c r="AR17" s="16"/>
      <c r="BS17" s="13" t="s">
        <v>25</v>
      </c>
    </row>
    <row r="18" spans="2:71" ht="6.95" customHeight="1" x14ac:dyDescent="0.2">
      <c r="B18" s="16"/>
      <c r="AR18" s="16"/>
      <c r="BS18" s="13" t="s">
        <v>6</v>
      </c>
    </row>
    <row r="19" spans="2:71" ht="12" customHeight="1" x14ac:dyDescent="0.2">
      <c r="B19" s="16"/>
      <c r="D19" s="22" t="s">
        <v>26</v>
      </c>
      <c r="AK19" s="22" t="s">
        <v>20</v>
      </c>
      <c r="AN19" s="20" t="s">
        <v>1</v>
      </c>
      <c r="AR19" s="16"/>
      <c r="BS19" s="13" t="s">
        <v>6</v>
      </c>
    </row>
    <row r="20" spans="2:71" ht="18.399999999999999" customHeight="1" x14ac:dyDescent="0.2">
      <c r="B20" s="16"/>
      <c r="E20" s="20" t="s">
        <v>17</v>
      </c>
      <c r="AK20" s="22" t="s">
        <v>22</v>
      </c>
      <c r="AN20" s="20" t="s">
        <v>1</v>
      </c>
      <c r="AR20" s="16"/>
      <c r="BS20" s="13" t="s">
        <v>25</v>
      </c>
    </row>
    <row r="21" spans="2:71" ht="6.95" customHeight="1" x14ac:dyDescent="0.2">
      <c r="B21" s="16"/>
      <c r="AR21" s="16"/>
    </row>
    <row r="22" spans="2:71" ht="12" customHeight="1" x14ac:dyDescent="0.2">
      <c r="B22" s="16"/>
      <c r="D22" s="22" t="s">
        <v>27</v>
      </c>
      <c r="AR22" s="16"/>
    </row>
    <row r="23" spans="2:71" ht="16.5" customHeight="1" x14ac:dyDescent="0.2">
      <c r="B23" s="16"/>
      <c r="E23" s="159" t="s">
        <v>1</v>
      </c>
      <c r="F23" s="159"/>
      <c r="G23" s="159"/>
      <c r="H23" s="159"/>
      <c r="I23" s="159"/>
      <c r="J23" s="159"/>
      <c r="K23" s="159"/>
      <c r="L23" s="159"/>
      <c r="M23" s="159"/>
      <c r="N23" s="159"/>
      <c r="O23" s="159"/>
      <c r="P23" s="159"/>
      <c r="Q23" s="159"/>
      <c r="R23" s="159"/>
      <c r="S23" s="159"/>
      <c r="T23" s="159"/>
      <c r="U23" s="159"/>
      <c r="V23" s="159"/>
      <c r="W23" s="159"/>
      <c r="X23" s="159"/>
      <c r="Y23" s="159"/>
      <c r="Z23" s="159"/>
      <c r="AA23" s="159"/>
      <c r="AB23" s="159"/>
      <c r="AC23" s="159"/>
      <c r="AD23" s="159"/>
      <c r="AE23" s="159"/>
      <c r="AF23" s="159"/>
      <c r="AG23" s="159"/>
      <c r="AH23" s="159"/>
      <c r="AI23" s="159"/>
      <c r="AJ23" s="159"/>
      <c r="AK23" s="159"/>
      <c r="AL23" s="159"/>
      <c r="AM23" s="159"/>
      <c r="AN23" s="159"/>
      <c r="AR23" s="16"/>
    </row>
    <row r="24" spans="2:71" ht="6.95" customHeight="1" x14ac:dyDescent="0.2">
      <c r="B24" s="16"/>
      <c r="AR24" s="16"/>
    </row>
    <row r="25" spans="2:71" ht="6.95" customHeight="1" x14ac:dyDescent="0.2">
      <c r="B25" s="16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24"/>
      <c r="AK25" s="24"/>
      <c r="AL25" s="24"/>
      <c r="AM25" s="24"/>
      <c r="AN25" s="24"/>
      <c r="AO25" s="24"/>
      <c r="AR25" s="16"/>
    </row>
    <row r="26" spans="2:71" s="1" customFormat="1" ht="25.9" customHeight="1" x14ac:dyDescent="0.2">
      <c r="B26" s="25"/>
      <c r="D26" s="26" t="s">
        <v>28</v>
      </c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160">
        <f>ROUND(AG94,2)</f>
        <v>0</v>
      </c>
      <c r="AL26" s="161"/>
      <c r="AM26" s="161"/>
      <c r="AN26" s="161"/>
      <c r="AO26" s="161"/>
      <c r="AR26" s="25"/>
    </row>
    <row r="27" spans="2:71" s="1" customFormat="1" ht="6.95" customHeight="1" x14ac:dyDescent="0.2">
      <c r="B27" s="25"/>
      <c r="AR27" s="25"/>
    </row>
    <row r="28" spans="2:71" s="1" customFormat="1" ht="12.75" x14ac:dyDescent="0.2">
      <c r="B28" s="25"/>
      <c r="L28" s="162" t="s">
        <v>29</v>
      </c>
      <c r="M28" s="162"/>
      <c r="N28" s="162"/>
      <c r="O28" s="162"/>
      <c r="P28" s="162"/>
      <c r="W28" s="162" t="s">
        <v>30</v>
      </c>
      <c r="X28" s="162"/>
      <c r="Y28" s="162"/>
      <c r="Z28" s="162"/>
      <c r="AA28" s="162"/>
      <c r="AB28" s="162"/>
      <c r="AC28" s="162"/>
      <c r="AD28" s="162"/>
      <c r="AE28" s="162"/>
      <c r="AK28" s="162" t="s">
        <v>31</v>
      </c>
      <c r="AL28" s="162"/>
      <c r="AM28" s="162"/>
      <c r="AN28" s="162"/>
      <c r="AO28" s="162"/>
      <c r="AR28" s="25"/>
    </row>
    <row r="29" spans="2:71" s="2" customFormat="1" ht="14.45" customHeight="1" x14ac:dyDescent="0.2">
      <c r="B29" s="29"/>
      <c r="D29" s="22" t="s">
        <v>32</v>
      </c>
      <c r="F29" s="30" t="s">
        <v>33</v>
      </c>
      <c r="L29" s="165">
        <v>0.2</v>
      </c>
      <c r="M29" s="164"/>
      <c r="N29" s="164"/>
      <c r="O29" s="164"/>
      <c r="P29" s="164"/>
      <c r="Q29" s="31"/>
      <c r="R29" s="31"/>
      <c r="S29" s="31"/>
      <c r="T29" s="31"/>
      <c r="U29" s="31"/>
      <c r="V29" s="31"/>
      <c r="W29" s="163">
        <f>ROUND(AZ94, 2)</f>
        <v>0</v>
      </c>
      <c r="X29" s="164"/>
      <c r="Y29" s="164"/>
      <c r="Z29" s="164"/>
      <c r="AA29" s="164"/>
      <c r="AB29" s="164"/>
      <c r="AC29" s="164"/>
      <c r="AD29" s="164"/>
      <c r="AE29" s="164"/>
      <c r="AF29" s="31"/>
      <c r="AG29" s="31"/>
      <c r="AH29" s="31"/>
      <c r="AI29" s="31"/>
      <c r="AJ29" s="31"/>
      <c r="AK29" s="163">
        <f>ROUND(AV94, 2)</f>
        <v>0</v>
      </c>
      <c r="AL29" s="164"/>
      <c r="AM29" s="164"/>
      <c r="AN29" s="164"/>
      <c r="AO29" s="164"/>
      <c r="AP29" s="31"/>
      <c r="AQ29" s="31"/>
      <c r="AR29" s="32"/>
      <c r="AS29" s="31"/>
      <c r="AT29" s="31"/>
      <c r="AU29" s="31"/>
      <c r="AV29" s="31"/>
      <c r="AW29" s="31"/>
      <c r="AX29" s="31"/>
      <c r="AY29" s="31"/>
      <c r="AZ29" s="31"/>
    </row>
    <row r="30" spans="2:71" s="2" customFormat="1" ht="14.45" customHeight="1" x14ac:dyDescent="0.2">
      <c r="B30" s="29"/>
      <c r="F30" s="30" t="s">
        <v>34</v>
      </c>
      <c r="L30" s="168">
        <v>0.2</v>
      </c>
      <c r="M30" s="167"/>
      <c r="N30" s="167"/>
      <c r="O30" s="167"/>
      <c r="P30" s="167"/>
      <c r="W30" s="166">
        <f>ROUND(BA94, 2)</f>
        <v>0</v>
      </c>
      <c r="X30" s="167"/>
      <c r="Y30" s="167"/>
      <c r="Z30" s="167"/>
      <c r="AA30" s="167"/>
      <c r="AB30" s="167"/>
      <c r="AC30" s="167"/>
      <c r="AD30" s="167"/>
      <c r="AE30" s="167"/>
      <c r="AK30" s="166">
        <f>ROUND(AW94, 2)</f>
        <v>0</v>
      </c>
      <c r="AL30" s="167"/>
      <c r="AM30" s="167"/>
      <c r="AN30" s="167"/>
      <c r="AO30" s="167"/>
      <c r="AR30" s="29"/>
    </row>
    <row r="31" spans="2:71" s="2" customFormat="1" ht="14.45" hidden="1" customHeight="1" x14ac:dyDescent="0.2">
      <c r="B31" s="29"/>
      <c r="F31" s="22" t="s">
        <v>35</v>
      </c>
      <c r="L31" s="168">
        <v>0.2</v>
      </c>
      <c r="M31" s="167"/>
      <c r="N31" s="167"/>
      <c r="O31" s="167"/>
      <c r="P31" s="167"/>
      <c r="W31" s="166">
        <f>ROUND(BB94, 2)</f>
        <v>0</v>
      </c>
      <c r="X31" s="167"/>
      <c r="Y31" s="167"/>
      <c r="Z31" s="167"/>
      <c r="AA31" s="167"/>
      <c r="AB31" s="167"/>
      <c r="AC31" s="167"/>
      <c r="AD31" s="167"/>
      <c r="AE31" s="167"/>
      <c r="AK31" s="166">
        <v>0</v>
      </c>
      <c r="AL31" s="167"/>
      <c r="AM31" s="167"/>
      <c r="AN31" s="167"/>
      <c r="AO31" s="167"/>
      <c r="AR31" s="29"/>
    </row>
    <row r="32" spans="2:71" s="2" customFormat="1" ht="14.45" hidden="1" customHeight="1" x14ac:dyDescent="0.2">
      <c r="B32" s="29"/>
      <c r="F32" s="22" t="s">
        <v>36</v>
      </c>
      <c r="L32" s="168">
        <v>0.2</v>
      </c>
      <c r="M32" s="167"/>
      <c r="N32" s="167"/>
      <c r="O32" s="167"/>
      <c r="P32" s="167"/>
      <c r="W32" s="166">
        <f>ROUND(BC94, 2)</f>
        <v>0</v>
      </c>
      <c r="X32" s="167"/>
      <c r="Y32" s="167"/>
      <c r="Z32" s="167"/>
      <c r="AA32" s="167"/>
      <c r="AB32" s="167"/>
      <c r="AC32" s="167"/>
      <c r="AD32" s="167"/>
      <c r="AE32" s="167"/>
      <c r="AK32" s="166">
        <v>0</v>
      </c>
      <c r="AL32" s="167"/>
      <c r="AM32" s="167"/>
      <c r="AN32" s="167"/>
      <c r="AO32" s="167"/>
      <c r="AR32" s="29"/>
    </row>
    <row r="33" spans="2:52" s="2" customFormat="1" ht="14.45" hidden="1" customHeight="1" x14ac:dyDescent="0.2">
      <c r="B33" s="29"/>
      <c r="F33" s="30" t="s">
        <v>37</v>
      </c>
      <c r="L33" s="165">
        <v>0</v>
      </c>
      <c r="M33" s="164"/>
      <c r="N33" s="164"/>
      <c r="O33" s="164"/>
      <c r="P33" s="164"/>
      <c r="Q33" s="31"/>
      <c r="R33" s="31"/>
      <c r="S33" s="31"/>
      <c r="T33" s="31"/>
      <c r="U33" s="31"/>
      <c r="V33" s="31"/>
      <c r="W33" s="163">
        <f>ROUND(BD94, 2)</f>
        <v>0</v>
      </c>
      <c r="X33" s="164"/>
      <c r="Y33" s="164"/>
      <c r="Z33" s="164"/>
      <c r="AA33" s="164"/>
      <c r="AB33" s="164"/>
      <c r="AC33" s="164"/>
      <c r="AD33" s="164"/>
      <c r="AE33" s="164"/>
      <c r="AF33" s="31"/>
      <c r="AG33" s="31"/>
      <c r="AH33" s="31"/>
      <c r="AI33" s="31"/>
      <c r="AJ33" s="31"/>
      <c r="AK33" s="163">
        <v>0</v>
      </c>
      <c r="AL33" s="164"/>
      <c r="AM33" s="164"/>
      <c r="AN33" s="164"/>
      <c r="AO33" s="164"/>
      <c r="AP33" s="31"/>
      <c r="AQ33" s="31"/>
      <c r="AR33" s="32"/>
      <c r="AS33" s="31"/>
      <c r="AT33" s="31"/>
      <c r="AU33" s="31"/>
      <c r="AV33" s="31"/>
      <c r="AW33" s="31"/>
      <c r="AX33" s="31"/>
      <c r="AY33" s="31"/>
      <c r="AZ33" s="31"/>
    </row>
    <row r="34" spans="2:52" s="1" customFormat="1" ht="6.95" customHeight="1" x14ac:dyDescent="0.2">
      <c r="B34" s="25"/>
      <c r="AR34" s="25"/>
    </row>
    <row r="35" spans="2:52" s="1" customFormat="1" ht="25.9" customHeight="1" x14ac:dyDescent="0.2">
      <c r="B35" s="25"/>
      <c r="C35" s="33"/>
      <c r="D35" s="34" t="s">
        <v>38</v>
      </c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6" t="s">
        <v>39</v>
      </c>
      <c r="U35" s="35"/>
      <c r="V35" s="35"/>
      <c r="W35" s="35"/>
      <c r="X35" s="189" t="s">
        <v>40</v>
      </c>
      <c r="Y35" s="190"/>
      <c r="Z35" s="190"/>
      <c r="AA35" s="190"/>
      <c r="AB35" s="190"/>
      <c r="AC35" s="35"/>
      <c r="AD35" s="35"/>
      <c r="AE35" s="35"/>
      <c r="AF35" s="35"/>
      <c r="AG35" s="35"/>
      <c r="AH35" s="35"/>
      <c r="AI35" s="35"/>
      <c r="AJ35" s="35"/>
      <c r="AK35" s="191">
        <f>SUM(AK26:AK33)</f>
        <v>0</v>
      </c>
      <c r="AL35" s="190"/>
      <c r="AM35" s="190"/>
      <c r="AN35" s="190"/>
      <c r="AO35" s="192"/>
      <c r="AP35" s="33"/>
      <c r="AQ35" s="33"/>
      <c r="AR35" s="25"/>
    </row>
    <row r="36" spans="2:52" s="1" customFormat="1" ht="6.95" customHeight="1" x14ac:dyDescent="0.2">
      <c r="B36" s="25"/>
      <c r="AR36" s="25"/>
    </row>
    <row r="37" spans="2:52" s="1" customFormat="1" ht="14.45" customHeight="1" x14ac:dyDescent="0.2">
      <c r="B37" s="25"/>
      <c r="AR37" s="25"/>
    </row>
    <row r="38" spans="2:52" ht="14.45" customHeight="1" x14ac:dyDescent="0.2">
      <c r="B38" s="16"/>
      <c r="AR38" s="16"/>
    </row>
    <row r="39" spans="2:52" ht="14.45" customHeight="1" x14ac:dyDescent="0.2">
      <c r="B39" s="16"/>
      <c r="AR39" s="16"/>
    </row>
    <row r="40" spans="2:52" ht="14.45" customHeight="1" x14ac:dyDescent="0.2">
      <c r="B40" s="16"/>
      <c r="AR40" s="16"/>
    </row>
    <row r="41" spans="2:52" ht="14.45" customHeight="1" x14ac:dyDescent="0.2">
      <c r="B41" s="16"/>
      <c r="AR41" s="16"/>
    </row>
    <row r="42" spans="2:52" ht="14.45" customHeight="1" x14ac:dyDescent="0.2">
      <c r="B42" s="16"/>
      <c r="AR42" s="16"/>
    </row>
    <row r="43" spans="2:52" ht="14.45" customHeight="1" x14ac:dyDescent="0.2">
      <c r="B43" s="16"/>
      <c r="AR43" s="16"/>
    </row>
    <row r="44" spans="2:52" ht="14.45" customHeight="1" x14ac:dyDescent="0.2">
      <c r="B44" s="16"/>
      <c r="AR44" s="16"/>
    </row>
    <row r="45" spans="2:52" ht="14.45" customHeight="1" x14ac:dyDescent="0.2">
      <c r="B45" s="16"/>
      <c r="AR45" s="16"/>
    </row>
    <row r="46" spans="2:52" ht="14.45" customHeight="1" x14ac:dyDescent="0.2">
      <c r="B46" s="16"/>
      <c r="AR46" s="16"/>
    </row>
    <row r="47" spans="2:52" ht="14.45" customHeight="1" x14ac:dyDescent="0.2">
      <c r="B47" s="16"/>
      <c r="AR47" s="16"/>
    </row>
    <row r="48" spans="2:52" ht="14.45" customHeight="1" x14ac:dyDescent="0.2">
      <c r="B48" s="16"/>
      <c r="AR48" s="16"/>
    </row>
    <row r="49" spans="2:44" s="1" customFormat="1" ht="14.45" customHeight="1" x14ac:dyDescent="0.2">
      <c r="B49" s="25"/>
      <c r="D49" s="37" t="s">
        <v>41</v>
      </c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7" t="s">
        <v>42</v>
      </c>
      <c r="AI49" s="38"/>
      <c r="AJ49" s="38"/>
      <c r="AK49" s="38"/>
      <c r="AL49" s="38"/>
      <c r="AM49" s="38"/>
      <c r="AN49" s="38"/>
      <c r="AO49" s="38"/>
      <c r="AR49" s="25"/>
    </row>
    <row r="50" spans="2:44" x14ac:dyDescent="0.2">
      <c r="B50" s="16"/>
      <c r="AR50" s="16"/>
    </row>
    <row r="51" spans="2:44" x14ac:dyDescent="0.2">
      <c r="B51" s="16"/>
      <c r="AR51" s="16"/>
    </row>
    <row r="52" spans="2:44" x14ac:dyDescent="0.2">
      <c r="B52" s="16"/>
      <c r="AR52" s="16"/>
    </row>
    <row r="53" spans="2:44" x14ac:dyDescent="0.2">
      <c r="B53" s="16"/>
      <c r="AR53" s="16"/>
    </row>
    <row r="54" spans="2:44" x14ac:dyDescent="0.2">
      <c r="B54" s="16"/>
      <c r="AR54" s="16"/>
    </row>
    <row r="55" spans="2:44" x14ac:dyDescent="0.2">
      <c r="B55" s="16"/>
      <c r="AR55" s="16"/>
    </row>
    <row r="56" spans="2:44" x14ac:dyDescent="0.2">
      <c r="B56" s="16"/>
      <c r="AR56" s="16"/>
    </row>
    <row r="57" spans="2:44" x14ac:dyDescent="0.2">
      <c r="B57" s="16"/>
      <c r="AR57" s="16"/>
    </row>
    <row r="58" spans="2:44" x14ac:dyDescent="0.2">
      <c r="B58" s="16"/>
      <c r="AR58" s="16"/>
    </row>
    <row r="59" spans="2:44" x14ac:dyDescent="0.2">
      <c r="B59" s="16"/>
      <c r="AR59" s="16"/>
    </row>
    <row r="60" spans="2:44" s="1" customFormat="1" ht="12.75" x14ac:dyDescent="0.2">
      <c r="B60" s="25"/>
      <c r="D60" s="39" t="s">
        <v>43</v>
      </c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  <c r="U60" s="27"/>
      <c r="V60" s="39" t="s">
        <v>44</v>
      </c>
      <c r="W60" s="27"/>
      <c r="X60" s="27"/>
      <c r="Y60" s="27"/>
      <c r="Z60" s="27"/>
      <c r="AA60" s="27"/>
      <c r="AB60" s="27"/>
      <c r="AC60" s="27"/>
      <c r="AD60" s="27"/>
      <c r="AE60" s="27"/>
      <c r="AF60" s="27"/>
      <c r="AG60" s="27"/>
      <c r="AH60" s="39" t="s">
        <v>43</v>
      </c>
      <c r="AI60" s="27"/>
      <c r="AJ60" s="27"/>
      <c r="AK60" s="27"/>
      <c r="AL60" s="27"/>
      <c r="AM60" s="39" t="s">
        <v>44</v>
      </c>
      <c r="AN60" s="27"/>
      <c r="AO60" s="27"/>
      <c r="AR60" s="25"/>
    </row>
    <row r="61" spans="2:44" x14ac:dyDescent="0.2">
      <c r="B61" s="16"/>
      <c r="AR61" s="16"/>
    </row>
    <row r="62" spans="2:44" x14ac:dyDescent="0.2">
      <c r="B62" s="16"/>
      <c r="AR62" s="16"/>
    </row>
    <row r="63" spans="2:44" x14ac:dyDescent="0.2">
      <c r="B63" s="16"/>
      <c r="AR63" s="16"/>
    </row>
    <row r="64" spans="2:44" s="1" customFormat="1" ht="12.75" x14ac:dyDescent="0.2">
      <c r="B64" s="25"/>
      <c r="D64" s="37" t="s">
        <v>45</v>
      </c>
      <c r="E64" s="38"/>
      <c r="F64" s="38"/>
      <c r="G64" s="38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  <c r="W64" s="38"/>
      <c r="X64" s="38"/>
      <c r="Y64" s="38"/>
      <c r="Z64" s="38"/>
      <c r="AA64" s="38"/>
      <c r="AB64" s="38"/>
      <c r="AC64" s="38"/>
      <c r="AD64" s="38"/>
      <c r="AE64" s="38"/>
      <c r="AF64" s="38"/>
      <c r="AG64" s="38"/>
      <c r="AH64" s="37" t="s">
        <v>46</v>
      </c>
      <c r="AI64" s="38"/>
      <c r="AJ64" s="38"/>
      <c r="AK64" s="38"/>
      <c r="AL64" s="38"/>
      <c r="AM64" s="38"/>
      <c r="AN64" s="38"/>
      <c r="AO64" s="38"/>
      <c r="AR64" s="25"/>
    </row>
    <row r="65" spans="2:44" x14ac:dyDescent="0.2">
      <c r="B65" s="16"/>
      <c r="AR65" s="16"/>
    </row>
    <row r="66" spans="2:44" x14ac:dyDescent="0.2">
      <c r="B66" s="16"/>
      <c r="AR66" s="16"/>
    </row>
    <row r="67" spans="2:44" x14ac:dyDescent="0.2">
      <c r="B67" s="16"/>
      <c r="AR67" s="16"/>
    </row>
    <row r="68" spans="2:44" x14ac:dyDescent="0.2">
      <c r="B68" s="16"/>
      <c r="AR68" s="16"/>
    </row>
    <row r="69" spans="2:44" x14ac:dyDescent="0.2">
      <c r="B69" s="16"/>
      <c r="AR69" s="16"/>
    </row>
    <row r="70" spans="2:44" x14ac:dyDescent="0.2">
      <c r="B70" s="16"/>
      <c r="AR70" s="16"/>
    </row>
    <row r="71" spans="2:44" x14ac:dyDescent="0.2">
      <c r="B71" s="16"/>
      <c r="AR71" s="16"/>
    </row>
    <row r="72" spans="2:44" x14ac:dyDescent="0.2">
      <c r="B72" s="16"/>
      <c r="AR72" s="16"/>
    </row>
    <row r="73" spans="2:44" x14ac:dyDescent="0.2">
      <c r="B73" s="16"/>
      <c r="AR73" s="16"/>
    </row>
    <row r="74" spans="2:44" x14ac:dyDescent="0.2">
      <c r="B74" s="16"/>
      <c r="AR74" s="16"/>
    </row>
    <row r="75" spans="2:44" s="1" customFormat="1" ht="12.75" x14ac:dyDescent="0.2">
      <c r="B75" s="25"/>
      <c r="D75" s="39" t="s">
        <v>43</v>
      </c>
      <c r="E75" s="27"/>
      <c r="F75" s="27"/>
      <c r="G75" s="27"/>
      <c r="H75" s="27"/>
      <c r="I75" s="27"/>
      <c r="J75" s="27"/>
      <c r="K75" s="27"/>
      <c r="L75" s="27"/>
      <c r="M75" s="27"/>
      <c r="N75" s="27"/>
      <c r="O75" s="27"/>
      <c r="P75" s="27"/>
      <c r="Q75" s="27"/>
      <c r="R75" s="27"/>
      <c r="S75" s="27"/>
      <c r="T75" s="27"/>
      <c r="U75" s="27"/>
      <c r="V75" s="39" t="s">
        <v>44</v>
      </c>
      <c r="W75" s="27"/>
      <c r="X75" s="27"/>
      <c r="Y75" s="27"/>
      <c r="Z75" s="27"/>
      <c r="AA75" s="27"/>
      <c r="AB75" s="27"/>
      <c r="AC75" s="27"/>
      <c r="AD75" s="27"/>
      <c r="AE75" s="27"/>
      <c r="AF75" s="27"/>
      <c r="AG75" s="27"/>
      <c r="AH75" s="39" t="s">
        <v>43</v>
      </c>
      <c r="AI75" s="27"/>
      <c r="AJ75" s="27"/>
      <c r="AK75" s="27"/>
      <c r="AL75" s="27"/>
      <c r="AM75" s="39" t="s">
        <v>44</v>
      </c>
      <c r="AN75" s="27"/>
      <c r="AO75" s="27"/>
      <c r="AR75" s="25"/>
    </row>
    <row r="76" spans="2:44" s="1" customFormat="1" x14ac:dyDescent="0.2">
      <c r="B76" s="25"/>
      <c r="AR76" s="25"/>
    </row>
    <row r="77" spans="2:44" s="1" customFormat="1" ht="6.95" customHeight="1" x14ac:dyDescent="0.2">
      <c r="B77" s="40"/>
      <c r="C77" s="41"/>
      <c r="D77" s="41"/>
      <c r="E77" s="41"/>
      <c r="F77" s="41"/>
      <c r="G77" s="41"/>
      <c r="H77" s="41"/>
      <c r="I77" s="41"/>
      <c r="J77" s="41"/>
      <c r="K77" s="41"/>
      <c r="L77" s="41"/>
      <c r="M77" s="41"/>
      <c r="N77" s="41"/>
      <c r="O77" s="41"/>
      <c r="P77" s="41"/>
      <c r="Q77" s="41"/>
      <c r="R77" s="41"/>
      <c r="S77" s="41"/>
      <c r="T77" s="41"/>
      <c r="U77" s="41"/>
      <c r="V77" s="41"/>
      <c r="W77" s="41"/>
      <c r="X77" s="41"/>
      <c r="Y77" s="41"/>
      <c r="Z77" s="41"/>
      <c r="AA77" s="41"/>
      <c r="AB77" s="41"/>
      <c r="AC77" s="41"/>
      <c r="AD77" s="41"/>
      <c r="AE77" s="41"/>
      <c r="AF77" s="41"/>
      <c r="AG77" s="41"/>
      <c r="AH77" s="41"/>
      <c r="AI77" s="41"/>
      <c r="AJ77" s="41"/>
      <c r="AK77" s="41"/>
      <c r="AL77" s="41"/>
      <c r="AM77" s="41"/>
      <c r="AN77" s="41"/>
      <c r="AO77" s="41"/>
      <c r="AP77" s="41"/>
      <c r="AQ77" s="41"/>
      <c r="AR77" s="25"/>
    </row>
    <row r="81" spans="1:90" s="1" customFormat="1" ht="6.95" customHeight="1" x14ac:dyDescent="0.2">
      <c r="B81" s="42"/>
      <c r="C81" s="43"/>
      <c r="D81" s="43"/>
      <c r="E81" s="43"/>
      <c r="F81" s="43"/>
      <c r="G81" s="43"/>
      <c r="H81" s="43"/>
      <c r="I81" s="43"/>
      <c r="J81" s="43"/>
      <c r="K81" s="43"/>
      <c r="L81" s="43"/>
      <c r="M81" s="43"/>
      <c r="N81" s="43"/>
      <c r="O81" s="43"/>
      <c r="P81" s="43"/>
      <c r="Q81" s="43"/>
      <c r="R81" s="43"/>
      <c r="S81" s="43"/>
      <c r="T81" s="43"/>
      <c r="U81" s="43"/>
      <c r="V81" s="43"/>
      <c r="W81" s="43"/>
      <c r="X81" s="43"/>
      <c r="Y81" s="43"/>
      <c r="Z81" s="43"/>
      <c r="AA81" s="43"/>
      <c r="AB81" s="43"/>
      <c r="AC81" s="43"/>
      <c r="AD81" s="43"/>
      <c r="AE81" s="43"/>
      <c r="AF81" s="43"/>
      <c r="AG81" s="43"/>
      <c r="AH81" s="43"/>
      <c r="AI81" s="43"/>
      <c r="AJ81" s="43"/>
      <c r="AK81" s="43"/>
      <c r="AL81" s="43"/>
      <c r="AM81" s="43"/>
      <c r="AN81" s="43"/>
      <c r="AO81" s="43"/>
      <c r="AP81" s="43"/>
      <c r="AQ81" s="43"/>
      <c r="AR81" s="25"/>
    </row>
    <row r="82" spans="1:90" s="1" customFormat="1" ht="24.95" customHeight="1" x14ac:dyDescent="0.2">
      <c r="B82" s="25"/>
      <c r="C82" s="17" t="s">
        <v>47</v>
      </c>
      <c r="AR82" s="25"/>
    </row>
    <row r="83" spans="1:90" s="1" customFormat="1" ht="6.95" customHeight="1" x14ac:dyDescent="0.2">
      <c r="B83" s="25"/>
      <c r="AR83" s="25"/>
    </row>
    <row r="84" spans="1:90" s="3" customFormat="1" ht="12" customHeight="1" x14ac:dyDescent="0.2">
      <c r="B84" s="44"/>
      <c r="C84" s="22" t="s">
        <v>11</v>
      </c>
      <c r="L84" s="3" t="str">
        <f>K5</f>
        <v>20240801</v>
      </c>
      <c r="AR84" s="44"/>
    </row>
    <row r="85" spans="1:90" s="4" customFormat="1" ht="36.950000000000003" customHeight="1" x14ac:dyDescent="0.2">
      <c r="B85" s="45"/>
      <c r="C85" s="46" t="s">
        <v>13</v>
      </c>
      <c r="L85" s="180" t="str">
        <f>K6</f>
        <v>„ Vybudovanie viacúčelového ihriska v obci “</v>
      </c>
      <c r="M85" s="181"/>
      <c r="N85" s="181"/>
      <c r="O85" s="181"/>
      <c r="P85" s="181"/>
      <c r="Q85" s="181"/>
      <c r="R85" s="181"/>
      <c r="S85" s="181"/>
      <c r="T85" s="181"/>
      <c r="U85" s="181"/>
      <c r="V85" s="181"/>
      <c r="W85" s="181"/>
      <c r="X85" s="181"/>
      <c r="Y85" s="181"/>
      <c r="Z85" s="181"/>
      <c r="AA85" s="181"/>
      <c r="AB85" s="181"/>
      <c r="AC85" s="181"/>
      <c r="AD85" s="181"/>
      <c r="AE85" s="181"/>
      <c r="AF85" s="181"/>
      <c r="AG85" s="181"/>
      <c r="AH85" s="181"/>
      <c r="AI85" s="181"/>
      <c r="AJ85" s="181"/>
      <c r="AR85" s="45"/>
    </row>
    <row r="86" spans="1:90" s="1" customFormat="1" ht="6.95" customHeight="1" x14ac:dyDescent="0.2">
      <c r="B86" s="25"/>
      <c r="AR86" s="25"/>
    </row>
    <row r="87" spans="1:90" s="1" customFormat="1" ht="12" customHeight="1" x14ac:dyDescent="0.2">
      <c r="B87" s="25"/>
      <c r="C87" s="22" t="s">
        <v>16</v>
      </c>
      <c r="L87" s="47" t="str">
        <f>IF(K8="","",K8)</f>
        <v xml:space="preserve"> </v>
      </c>
      <c r="AI87" s="22" t="s">
        <v>18</v>
      </c>
      <c r="AM87" s="182" t="str">
        <f>IF(AN8= "","",AN8)</f>
        <v/>
      </c>
      <c r="AN87" s="182"/>
      <c r="AR87" s="25"/>
    </row>
    <row r="88" spans="1:90" s="1" customFormat="1" ht="6.95" customHeight="1" x14ac:dyDescent="0.2">
      <c r="B88" s="25"/>
      <c r="AR88" s="25"/>
    </row>
    <row r="89" spans="1:90" s="1" customFormat="1" ht="15.2" customHeight="1" x14ac:dyDescent="0.2">
      <c r="B89" s="25"/>
      <c r="C89" s="22" t="s">
        <v>19</v>
      </c>
      <c r="L89" s="3" t="str">
        <f>IF(E11= "","",E11)</f>
        <v xml:space="preserve">Obec Babinec , Babinec 980 26 </v>
      </c>
      <c r="AI89" s="22" t="s">
        <v>24</v>
      </c>
      <c r="AM89" s="183" t="str">
        <f>IF(E17="","",E17)</f>
        <v xml:space="preserve"> </v>
      </c>
      <c r="AN89" s="184"/>
      <c r="AO89" s="184"/>
      <c r="AP89" s="184"/>
      <c r="AR89" s="25"/>
      <c r="AS89" s="185" t="s">
        <v>48</v>
      </c>
      <c r="AT89" s="186"/>
      <c r="AU89" s="49"/>
      <c r="AV89" s="49"/>
      <c r="AW89" s="49"/>
      <c r="AX89" s="49"/>
      <c r="AY89" s="49"/>
      <c r="AZ89" s="49"/>
      <c r="BA89" s="49"/>
      <c r="BB89" s="49"/>
      <c r="BC89" s="49"/>
      <c r="BD89" s="50"/>
    </row>
    <row r="90" spans="1:90" s="1" customFormat="1" ht="15.2" customHeight="1" x14ac:dyDescent="0.2">
      <c r="B90" s="25"/>
      <c r="C90" s="22" t="s">
        <v>23</v>
      </c>
      <c r="L90" s="3" t="str">
        <f>IF(E14="","",E14)</f>
        <v xml:space="preserve"> </v>
      </c>
      <c r="AI90" s="22" t="s">
        <v>26</v>
      </c>
      <c r="AM90" s="183" t="str">
        <f>IF(E20="","",E20)</f>
        <v xml:space="preserve"> </v>
      </c>
      <c r="AN90" s="184"/>
      <c r="AO90" s="184"/>
      <c r="AP90" s="184"/>
      <c r="AR90" s="25"/>
      <c r="AS90" s="187"/>
      <c r="AT90" s="188"/>
      <c r="BD90" s="52"/>
    </row>
    <row r="91" spans="1:90" s="1" customFormat="1" ht="10.9" customHeight="1" x14ac:dyDescent="0.2">
      <c r="B91" s="25"/>
      <c r="AR91" s="25"/>
      <c r="AS91" s="187"/>
      <c r="AT91" s="188"/>
      <c r="BD91" s="52"/>
    </row>
    <row r="92" spans="1:90" s="1" customFormat="1" ht="29.25" customHeight="1" x14ac:dyDescent="0.2">
      <c r="B92" s="25"/>
      <c r="C92" s="175" t="s">
        <v>49</v>
      </c>
      <c r="D92" s="176"/>
      <c r="E92" s="176"/>
      <c r="F92" s="176"/>
      <c r="G92" s="176"/>
      <c r="H92" s="53"/>
      <c r="I92" s="177" t="s">
        <v>50</v>
      </c>
      <c r="J92" s="176"/>
      <c r="K92" s="176"/>
      <c r="L92" s="176"/>
      <c r="M92" s="176"/>
      <c r="N92" s="176"/>
      <c r="O92" s="176"/>
      <c r="P92" s="176"/>
      <c r="Q92" s="176"/>
      <c r="R92" s="176"/>
      <c r="S92" s="176"/>
      <c r="T92" s="176"/>
      <c r="U92" s="176"/>
      <c r="V92" s="176"/>
      <c r="W92" s="176"/>
      <c r="X92" s="176"/>
      <c r="Y92" s="176"/>
      <c r="Z92" s="176"/>
      <c r="AA92" s="176"/>
      <c r="AB92" s="176"/>
      <c r="AC92" s="176"/>
      <c r="AD92" s="176"/>
      <c r="AE92" s="176"/>
      <c r="AF92" s="176"/>
      <c r="AG92" s="178" t="s">
        <v>51</v>
      </c>
      <c r="AH92" s="176"/>
      <c r="AI92" s="176"/>
      <c r="AJ92" s="176"/>
      <c r="AK92" s="176"/>
      <c r="AL92" s="176"/>
      <c r="AM92" s="176"/>
      <c r="AN92" s="177" t="s">
        <v>52</v>
      </c>
      <c r="AO92" s="176"/>
      <c r="AP92" s="179"/>
      <c r="AQ92" s="54" t="s">
        <v>53</v>
      </c>
      <c r="AR92" s="25"/>
      <c r="AS92" s="55" t="s">
        <v>54</v>
      </c>
      <c r="AT92" s="56" t="s">
        <v>55</v>
      </c>
      <c r="AU92" s="56" t="s">
        <v>56</v>
      </c>
      <c r="AV92" s="56" t="s">
        <v>57</v>
      </c>
      <c r="AW92" s="56" t="s">
        <v>58</v>
      </c>
      <c r="AX92" s="56" t="s">
        <v>59</v>
      </c>
      <c r="AY92" s="56" t="s">
        <v>60</v>
      </c>
      <c r="AZ92" s="56" t="s">
        <v>61</v>
      </c>
      <c r="BA92" s="56" t="s">
        <v>62</v>
      </c>
      <c r="BB92" s="56" t="s">
        <v>63</v>
      </c>
      <c r="BC92" s="56" t="s">
        <v>64</v>
      </c>
      <c r="BD92" s="57" t="s">
        <v>65</v>
      </c>
    </row>
    <row r="93" spans="1:90" s="1" customFormat="1" ht="10.9" customHeight="1" x14ac:dyDescent="0.2">
      <c r="B93" s="25"/>
      <c r="AR93" s="25"/>
      <c r="AS93" s="58"/>
      <c r="AT93" s="49"/>
      <c r="AU93" s="49"/>
      <c r="AV93" s="49"/>
      <c r="AW93" s="49"/>
      <c r="AX93" s="49"/>
      <c r="AY93" s="49"/>
      <c r="AZ93" s="49"/>
      <c r="BA93" s="49"/>
      <c r="BB93" s="49"/>
      <c r="BC93" s="49"/>
      <c r="BD93" s="50"/>
    </row>
    <row r="94" spans="1:90" s="5" customFormat="1" ht="32.450000000000003" customHeight="1" x14ac:dyDescent="0.2">
      <c r="B94" s="59"/>
      <c r="C94" s="60" t="s">
        <v>66</v>
      </c>
      <c r="D94" s="61"/>
      <c r="E94" s="61"/>
      <c r="F94" s="61"/>
      <c r="G94" s="61"/>
      <c r="H94" s="61"/>
      <c r="I94" s="61"/>
      <c r="J94" s="61"/>
      <c r="K94" s="61"/>
      <c r="L94" s="61"/>
      <c r="M94" s="61"/>
      <c r="N94" s="61"/>
      <c r="O94" s="61"/>
      <c r="P94" s="61"/>
      <c r="Q94" s="61"/>
      <c r="R94" s="61"/>
      <c r="S94" s="61"/>
      <c r="T94" s="61"/>
      <c r="U94" s="61"/>
      <c r="V94" s="61"/>
      <c r="W94" s="61"/>
      <c r="X94" s="61"/>
      <c r="Y94" s="61"/>
      <c r="Z94" s="61"/>
      <c r="AA94" s="61"/>
      <c r="AB94" s="61"/>
      <c r="AC94" s="61"/>
      <c r="AD94" s="61"/>
      <c r="AE94" s="61"/>
      <c r="AF94" s="61"/>
      <c r="AG94" s="172">
        <f>ROUND(AG95,2)</f>
        <v>0</v>
      </c>
      <c r="AH94" s="172"/>
      <c r="AI94" s="172"/>
      <c r="AJ94" s="172"/>
      <c r="AK94" s="172"/>
      <c r="AL94" s="172"/>
      <c r="AM94" s="172"/>
      <c r="AN94" s="173">
        <f>SUM(AG94,AT94)</f>
        <v>0</v>
      </c>
      <c r="AO94" s="173"/>
      <c r="AP94" s="173"/>
      <c r="AQ94" s="63" t="s">
        <v>1</v>
      </c>
      <c r="AR94" s="59"/>
      <c r="AS94" s="64">
        <f>ROUND(AS95,2)</f>
        <v>0</v>
      </c>
      <c r="AT94" s="65">
        <f>ROUND(SUM(AV94:AW94),2)</f>
        <v>0</v>
      </c>
      <c r="AU94" s="66">
        <f>ROUND(AU95,5)</f>
        <v>429.32236</v>
      </c>
      <c r="AV94" s="65">
        <f>ROUND(AZ94*L29,2)</f>
        <v>0</v>
      </c>
      <c r="AW94" s="65">
        <f>ROUND(BA94*L30,2)</f>
        <v>0</v>
      </c>
      <c r="AX94" s="65">
        <f>ROUND(BB94*L29,2)</f>
        <v>0</v>
      </c>
      <c r="AY94" s="65">
        <f>ROUND(BC94*L30,2)</f>
        <v>0</v>
      </c>
      <c r="AZ94" s="65">
        <f>ROUND(AZ95,2)</f>
        <v>0</v>
      </c>
      <c r="BA94" s="65">
        <f>ROUND(BA95,2)</f>
        <v>0</v>
      </c>
      <c r="BB94" s="65">
        <f>ROUND(BB95,2)</f>
        <v>0</v>
      </c>
      <c r="BC94" s="65">
        <f>ROUND(BC95,2)</f>
        <v>0</v>
      </c>
      <c r="BD94" s="67">
        <f>ROUND(BD95,2)</f>
        <v>0</v>
      </c>
      <c r="BS94" s="68" t="s">
        <v>67</v>
      </c>
      <c r="BT94" s="68" t="s">
        <v>68</v>
      </c>
      <c r="BV94" s="68" t="s">
        <v>69</v>
      </c>
      <c r="BW94" s="68" t="s">
        <v>4</v>
      </c>
      <c r="BX94" s="68" t="s">
        <v>70</v>
      </c>
      <c r="CL94" s="68" t="s">
        <v>1</v>
      </c>
    </row>
    <row r="95" spans="1:90" s="6" customFormat="1" ht="24.75" customHeight="1" x14ac:dyDescent="0.2">
      <c r="A95" s="69" t="s">
        <v>71</v>
      </c>
      <c r="B95" s="70"/>
      <c r="C95" s="71"/>
      <c r="D95" s="171" t="s">
        <v>12</v>
      </c>
      <c r="E95" s="171"/>
      <c r="F95" s="171"/>
      <c r="G95" s="171"/>
      <c r="H95" s="171"/>
      <c r="I95" s="72"/>
      <c r="J95" s="171" t="s">
        <v>345</v>
      </c>
      <c r="K95" s="171"/>
      <c r="L95" s="171"/>
      <c r="M95" s="171"/>
      <c r="N95" s="171"/>
      <c r="O95" s="171"/>
      <c r="P95" s="171"/>
      <c r="Q95" s="171"/>
      <c r="R95" s="171"/>
      <c r="S95" s="171"/>
      <c r="T95" s="171"/>
      <c r="U95" s="171"/>
      <c r="V95" s="171"/>
      <c r="W95" s="171"/>
      <c r="X95" s="171"/>
      <c r="Y95" s="171"/>
      <c r="Z95" s="171"/>
      <c r="AA95" s="171"/>
      <c r="AB95" s="171"/>
      <c r="AC95" s="171"/>
      <c r="AD95" s="171"/>
      <c r="AE95" s="171"/>
      <c r="AF95" s="171"/>
      <c r="AG95" s="169">
        <f>'Vybudovanie viacúčelového ihris'!J28</f>
        <v>0</v>
      </c>
      <c r="AH95" s="170"/>
      <c r="AI95" s="170"/>
      <c r="AJ95" s="170"/>
      <c r="AK95" s="170"/>
      <c r="AL95" s="170"/>
      <c r="AM95" s="170"/>
      <c r="AN95" s="169">
        <f>SUM(AG95,AT95)</f>
        <v>0</v>
      </c>
      <c r="AO95" s="170"/>
      <c r="AP95" s="170"/>
      <c r="AQ95" s="73" t="s">
        <v>72</v>
      </c>
      <c r="AR95" s="70"/>
      <c r="AS95" s="74">
        <v>0</v>
      </c>
      <c r="AT95" s="75">
        <f>ROUND(SUM(AV95:AW95),2)</f>
        <v>0</v>
      </c>
      <c r="AU95" s="76">
        <f>'Vybudovanie viacúčelového ihris'!P124</f>
        <v>429.32235504000005</v>
      </c>
      <c r="AV95" s="75">
        <f>'Vybudovanie viacúčelového ihris'!J31</f>
        <v>0</v>
      </c>
      <c r="AW95" s="75">
        <f>'Vybudovanie viacúčelového ihris'!J32</f>
        <v>0</v>
      </c>
      <c r="AX95" s="75">
        <f>'Vybudovanie viacúčelového ihris'!J33</f>
        <v>0</v>
      </c>
      <c r="AY95" s="75">
        <f>'Vybudovanie viacúčelového ihris'!J34</f>
        <v>0</v>
      </c>
      <c r="AZ95" s="75">
        <f>'Vybudovanie viacúčelového ihris'!F31</f>
        <v>0</v>
      </c>
      <c r="BA95" s="75">
        <f>'Vybudovanie viacúčelového ihris'!F32</f>
        <v>0</v>
      </c>
      <c r="BB95" s="75">
        <f>'Vybudovanie viacúčelového ihris'!F33</f>
        <v>0</v>
      </c>
      <c r="BC95" s="75">
        <f>'Vybudovanie viacúčelového ihris'!F34</f>
        <v>0</v>
      </c>
      <c r="BD95" s="77">
        <f>'Vybudovanie viacúčelového ihris'!F35</f>
        <v>0</v>
      </c>
      <c r="BT95" s="78" t="s">
        <v>73</v>
      </c>
      <c r="BU95" s="78" t="s">
        <v>74</v>
      </c>
      <c r="BV95" s="78" t="s">
        <v>69</v>
      </c>
      <c r="BW95" s="78" t="s">
        <v>4</v>
      </c>
      <c r="BX95" s="78" t="s">
        <v>70</v>
      </c>
      <c r="CL95" s="78" t="s">
        <v>1</v>
      </c>
    </row>
    <row r="96" spans="1:90" s="1" customFormat="1" ht="30" customHeight="1" x14ac:dyDescent="0.2">
      <c r="B96" s="25"/>
      <c r="AR96" s="25"/>
    </row>
    <row r="97" spans="2:44" s="1" customFormat="1" ht="6.95" customHeight="1" x14ac:dyDescent="0.2">
      <c r="B97" s="40"/>
      <c r="C97" s="41"/>
      <c r="D97" s="41"/>
      <c r="E97" s="41"/>
      <c r="F97" s="41"/>
      <c r="G97" s="41"/>
      <c r="H97" s="41"/>
      <c r="I97" s="41"/>
      <c r="J97" s="41"/>
      <c r="K97" s="41"/>
      <c r="L97" s="41"/>
      <c r="M97" s="41"/>
      <c r="N97" s="41"/>
      <c r="O97" s="41"/>
      <c r="P97" s="41"/>
      <c r="Q97" s="41"/>
      <c r="R97" s="41"/>
      <c r="S97" s="41"/>
      <c r="T97" s="41"/>
      <c r="U97" s="41"/>
      <c r="V97" s="41"/>
      <c r="W97" s="41"/>
      <c r="X97" s="41"/>
      <c r="Y97" s="41"/>
      <c r="Z97" s="41"/>
      <c r="AA97" s="41"/>
      <c r="AB97" s="41"/>
      <c r="AC97" s="41"/>
      <c r="AD97" s="41"/>
      <c r="AE97" s="41"/>
      <c r="AF97" s="41"/>
      <c r="AG97" s="41"/>
      <c r="AH97" s="41"/>
      <c r="AI97" s="41"/>
      <c r="AJ97" s="41"/>
      <c r="AK97" s="41"/>
      <c r="AL97" s="41"/>
      <c r="AM97" s="41"/>
      <c r="AN97" s="41"/>
      <c r="AO97" s="41"/>
      <c r="AP97" s="41"/>
      <c r="AQ97" s="41"/>
      <c r="AR97" s="25"/>
    </row>
  </sheetData>
  <mergeCells count="40">
    <mergeCell ref="AR2:BE2"/>
    <mergeCell ref="C92:G92"/>
    <mergeCell ref="I92:AF92"/>
    <mergeCell ref="AG92:AM92"/>
    <mergeCell ref="AN92:AP92"/>
    <mergeCell ref="L85:AJ85"/>
    <mergeCell ref="AM87:AN87"/>
    <mergeCell ref="AM89:AP89"/>
    <mergeCell ref="AS89:AT91"/>
    <mergeCell ref="AM90:AP90"/>
    <mergeCell ref="W33:AE33"/>
    <mergeCell ref="AK33:AO33"/>
    <mergeCell ref="L33:P33"/>
    <mergeCell ref="X35:AB35"/>
    <mergeCell ref="AK35:AO35"/>
    <mergeCell ref="W31:AE31"/>
    <mergeCell ref="AN95:AP95"/>
    <mergeCell ref="AG95:AM95"/>
    <mergeCell ref="D95:H95"/>
    <mergeCell ref="J95:AF95"/>
    <mergeCell ref="AG94:AM94"/>
    <mergeCell ref="AN94:AP94"/>
    <mergeCell ref="AK31:AO31"/>
    <mergeCell ref="L31:P31"/>
    <mergeCell ref="W32:AE32"/>
    <mergeCell ref="AK32:AO32"/>
    <mergeCell ref="L32:P32"/>
    <mergeCell ref="W29:AE29"/>
    <mergeCell ref="AK29:AO29"/>
    <mergeCell ref="L29:P29"/>
    <mergeCell ref="W30:AE30"/>
    <mergeCell ref="AK30:AO30"/>
    <mergeCell ref="L30:P30"/>
    <mergeCell ref="K5:AJ5"/>
    <mergeCell ref="K6:AJ6"/>
    <mergeCell ref="E23:AN23"/>
    <mergeCell ref="AK26:AO26"/>
    <mergeCell ref="L28:P28"/>
    <mergeCell ref="W28:AE28"/>
    <mergeCell ref="AK28:AO28"/>
  </mergeCells>
  <hyperlinks>
    <hyperlink ref="A95" location="'20240801 - Multifunkčné i...'!C2" display="/" xr:uid="{00000000-0004-0000-0000-000000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BM190"/>
  <sheetViews>
    <sheetView showGridLines="0" tabSelected="1" workbookViewId="0">
      <selection activeCell="H204" sqref="H204"/>
    </sheetView>
  </sheetViews>
  <sheetFormatPr defaultRowHeight="11.25" x14ac:dyDescent="0.2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 x14ac:dyDescent="0.2">
      <c r="L2" s="174" t="s">
        <v>5</v>
      </c>
      <c r="M2" s="157"/>
      <c r="N2" s="157"/>
      <c r="O2" s="157"/>
      <c r="P2" s="157"/>
      <c r="Q2" s="157"/>
      <c r="R2" s="157"/>
      <c r="S2" s="157"/>
      <c r="T2" s="157"/>
      <c r="U2" s="157"/>
      <c r="V2" s="157"/>
      <c r="AT2" s="13" t="s">
        <v>4</v>
      </c>
    </row>
    <row r="3" spans="2:46" ht="6.95" customHeight="1" x14ac:dyDescent="0.2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68</v>
      </c>
    </row>
    <row r="4" spans="2:46" ht="24.95" customHeight="1" x14ac:dyDescent="0.2">
      <c r="B4" s="16"/>
      <c r="D4" s="17" t="s">
        <v>75</v>
      </c>
      <c r="L4" s="16"/>
      <c r="M4" s="79" t="s">
        <v>9</v>
      </c>
      <c r="AT4" s="13" t="s">
        <v>3</v>
      </c>
    </row>
    <row r="5" spans="2:46" ht="6.95" customHeight="1" x14ac:dyDescent="0.2">
      <c r="B5" s="16"/>
      <c r="L5" s="16"/>
    </row>
    <row r="6" spans="2:46" s="1" customFormat="1" ht="12" customHeight="1" x14ac:dyDescent="0.2">
      <c r="B6" s="25"/>
      <c r="D6" s="22" t="s">
        <v>13</v>
      </c>
      <c r="L6" s="25"/>
    </row>
    <row r="7" spans="2:46" s="1" customFormat="1" ht="16.5" customHeight="1" x14ac:dyDescent="0.2">
      <c r="B7" s="25"/>
      <c r="E7" s="180" t="s">
        <v>345</v>
      </c>
      <c r="F7" s="193"/>
      <c r="G7" s="193"/>
      <c r="H7" s="193"/>
      <c r="L7" s="25"/>
    </row>
    <row r="8" spans="2:46" s="1" customFormat="1" x14ac:dyDescent="0.2">
      <c r="B8" s="25"/>
      <c r="L8" s="25"/>
    </row>
    <row r="9" spans="2:46" s="1" customFormat="1" ht="12" customHeight="1" x14ac:dyDescent="0.2">
      <c r="B9" s="25"/>
      <c r="D9" s="22" t="s">
        <v>14</v>
      </c>
      <c r="F9" s="20" t="s">
        <v>1</v>
      </c>
      <c r="I9" s="22" t="s">
        <v>15</v>
      </c>
      <c r="J9" s="20" t="s">
        <v>1</v>
      </c>
      <c r="L9" s="25"/>
    </row>
    <row r="10" spans="2:46" s="1" customFormat="1" ht="12" customHeight="1" x14ac:dyDescent="0.2">
      <c r="B10" s="25"/>
      <c r="D10" s="22" t="s">
        <v>16</v>
      </c>
      <c r="F10" s="20" t="s">
        <v>17</v>
      </c>
      <c r="I10" s="22" t="s">
        <v>18</v>
      </c>
      <c r="J10" s="48">
        <f>'Rekapitulácia stavby'!AN8</f>
        <v>0</v>
      </c>
      <c r="L10" s="25"/>
    </row>
    <row r="11" spans="2:46" s="1" customFormat="1" ht="10.9" customHeight="1" x14ac:dyDescent="0.2">
      <c r="B11" s="25"/>
      <c r="L11" s="25"/>
    </row>
    <row r="12" spans="2:46" s="1" customFormat="1" ht="12" customHeight="1" x14ac:dyDescent="0.2">
      <c r="B12" s="25"/>
      <c r="D12" s="22" t="s">
        <v>19</v>
      </c>
      <c r="I12" s="22" t="s">
        <v>20</v>
      </c>
      <c r="J12" s="20" t="s">
        <v>1</v>
      </c>
      <c r="L12" s="25"/>
    </row>
    <row r="13" spans="2:46" s="1" customFormat="1" ht="18" customHeight="1" x14ac:dyDescent="0.2">
      <c r="B13" s="25"/>
      <c r="E13" s="20" t="s">
        <v>21</v>
      </c>
      <c r="I13" s="22" t="s">
        <v>22</v>
      </c>
      <c r="J13" s="20" t="s">
        <v>1</v>
      </c>
      <c r="L13" s="25"/>
    </row>
    <row r="14" spans="2:46" s="1" customFormat="1" ht="6.95" customHeight="1" x14ac:dyDescent="0.2">
      <c r="B14" s="25"/>
      <c r="L14" s="25"/>
    </row>
    <row r="15" spans="2:46" s="1" customFormat="1" ht="12" customHeight="1" x14ac:dyDescent="0.2">
      <c r="B15" s="25"/>
      <c r="D15" s="22" t="s">
        <v>23</v>
      </c>
      <c r="I15" s="22" t="s">
        <v>20</v>
      </c>
      <c r="J15" s="20" t="str">
        <f>'Rekapitulácia stavby'!AN13</f>
        <v/>
      </c>
      <c r="L15" s="25"/>
    </row>
    <row r="16" spans="2:46" s="1" customFormat="1" ht="18" customHeight="1" x14ac:dyDescent="0.2">
      <c r="B16" s="25"/>
      <c r="E16" s="156" t="str">
        <f>'Rekapitulácia stavby'!E14</f>
        <v xml:space="preserve"> </v>
      </c>
      <c r="F16" s="156"/>
      <c r="G16" s="156"/>
      <c r="H16" s="156"/>
      <c r="I16" s="22" t="s">
        <v>22</v>
      </c>
      <c r="J16" s="20" t="str">
        <f>'Rekapitulácia stavby'!AN14</f>
        <v/>
      </c>
      <c r="L16" s="25"/>
    </row>
    <row r="17" spans="2:12" s="1" customFormat="1" ht="6.95" customHeight="1" x14ac:dyDescent="0.2">
      <c r="B17" s="25"/>
      <c r="L17" s="25"/>
    </row>
    <row r="18" spans="2:12" s="1" customFormat="1" ht="12" customHeight="1" x14ac:dyDescent="0.2">
      <c r="B18" s="25"/>
      <c r="D18" s="22" t="s">
        <v>24</v>
      </c>
      <c r="I18" s="22" t="s">
        <v>20</v>
      </c>
      <c r="J18" s="20" t="str">
        <f>IF('Rekapitulácia stavby'!AN16="","",'Rekapitulácia stavby'!AN16)</f>
        <v/>
      </c>
      <c r="L18" s="25"/>
    </row>
    <row r="19" spans="2:12" s="1" customFormat="1" ht="18" customHeight="1" x14ac:dyDescent="0.2">
      <c r="B19" s="25"/>
      <c r="E19" s="20" t="str">
        <f>IF('Rekapitulácia stavby'!E17="","",'Rekapitulácia stavby'!E17)</f>
        <v xml:space="preserve"> </v>
      </c>
      <c r="I19" s="22" t="s">
        <v>22</v>
      </c>
      <c r="J19" s="20" t="str">
        <f>IF('Rekapitulácia stavby'!AN17="","",'Rekapitulácia stavby'!AN17)</f>
        <v/>
      </c>
      <c r="L19" s="25"/>
    </row>
    <row r="20" spans="2:12" s="1" customFormat="1" ht="6.95" customHeight="1" x14ac:dyDescent="0.2">
      <c r="B20" s="25"/>
      <c r="L20" s="25"/>
    </row>
    <row r="21" spans="2:12" s="1" customFormat="1" ht="12" customHeight="1" x14ac:dyDescent="0.2">
      <c r="B21" s="25"/>
      <c r="D21" s="22" t="s">
        <v>26</v>
      </c>
      <c r="I21" s="22" t="s">
        <v>20</v>
      </c>
      <c r="J21" s="20" t="str">
        <f>IF('Rekapitulácia stavby'!AN19="","",'Rekapitulácia stavby'!AN19)</f>
        <v/>
      </c>
      <c r="L21" s="25"/>
    </row>
    <row r="22" spans="2:12" s="1" customFormat="1" ht="18" customHeight="1" x14ac:dyDescent="0.2">
      <c r="B22" s="25"/>
      <c r="E22" s="20" t="str">
        <f>IF('Rekapitulácia stavby'!E20="","",'Rekapitulácia stavby'!E20)</f>
        <v xml:space="preserve"> </v>
      </c>
      <c r="I22" s="22" t="s">
        <v>22</v>
      </c>
      <c r="J22" s="20" t="str">
        <f>IF('Rekapitulácia stavby'!AN20="","",'Rekapitulácia stavby'!AN20)</f>
        <v/>
      </c>
      <c r="L22" s="25"/>
    </row>
    <row r="23" spans="2:12" s="1" customFormat="1" ht="6.95" customHeight="1" x14ac:dyDescent="0.2">
      <c r="B23" s="25"/>
      <c r="L23" s="25"/>
    </row>
    <row r="24" spans="2:12" s="1" customFormat="1" ht="12" customHeight="1" x14ac:dyDescent="0.2">
      <c r="B24" s="25"/>
      <c r="D24" s="22" t="s">
        <v>27</v>
      </c>
      <c r="L24" s="25"/>
    </row>
    <row r="25" spans="2:12" s="7" customFormat="1" ht="16.5" customHeight="1" x14ac:dyDescent="0.2">
      <c r="B25" s="80"/>
      <c r="E25" s="159" t="s">
        <v>1</v>
      </c>
      <c r="F25" s="159"/>
      <c r="G25" s="159"/>
      <c r="H25" s="159"/>
      <c r="L25" s="80"/>
    </row>
    <row r="26" spans="2:12" s="1" customFormat="1" ht="6.95" customHeight="1" x14ac:dyDescent="0.2">
      <c r="B26" s="25"/>
      <c r="L26" s="25"/>
    </row>
    <row r="27" spans="2:12" s="1" customFormat="1" ht="6.95" customHeight="1" x14ac:dyDescent="0.2">
      <c r="B27" s="25"/>
      <c r="D27" s="49"/>
      <c r="E27" s="49"/>
      <c r="F27" s="49"/>
      <c r="G27" s="49"/>
      <c r="H27" s="49"/>
      <c r="I27" s="49"/>
      <c r="J27" s="49"/>
      <c r="K27" s="49"/>
      <c r="L27" s="25"/>
    </row>
    <row r="28" spans="2:12" s="1" customFormat="1" ht="25.35" customHeight="1" x14ac:dyDescent="0.2">
      <c r="B28" s="25"/>
      <c r="D28" s="81" t="s">
        <v>28</v>
      </c>
      <c r="J28" s="62">
        <f>ROUND(J124, 2)</f>
        <v>0</v>
      </c>
      <c r="L28" s="25"/>
    </row>
    <row r="29" spans="2:12" s="1" customFormat="1" ht="6.95" customHeight="1" x14ac:dyDescent="0.2">
      <c r="B29" s="25"/>
      <c r="D29" s="49"/>
      <c r="E29" s="49"/>
      <c r="F29" s="49"/>
      <c r="G29" s="49"/>
      <c r="H29" s="49"/>
      <c r="I29" s="49"/>
      <c r="J29" s="49"/>
      <c r="K29" s="49"/>
      <c r="L29" s="25"/>
    </row>
    <row r="30" spans="2:12" s="1" customFormat="1" ht="14.45" customHeight="1" x14ac:dyDescent="0.2">
      <c r="B30" s="25"/>
      <c r="F30" s="28" t="s">
        <v>30</v>
      </c>
      <c r="I30" s="28" t="s">
        <v>29</v>
      </c>
      <c r="J30" s="28" t="s">
        <v>31</v>
      </c>
      <c r="L30" s="25"/>
    </row>
    <row r="31" spans="2:12" s="1" customFormat="1" ht="14.45" customHeight="1" x14ac:dyDescent="0.2">
      <c r="B31" s="25"/>
      <c r="D31" s="51" t="s">
        <v>32</v>
      </c>
      <c r="E31" s="30" t="s">
        <v>33</v>
      </c>
      <c r="F31" s="82">
        <f>ROUND((SUM(BE124:BE189)),  2)</f>
        <v>0</v>
      </c>
      <c r="G31" s="83"/>
      <c r="H31" s="83"/>
      <c r="I31" s="84">
        <v>0.2</v>
      </c>
      <c r="J31" s="82">
        <f>ROUND(((SUM(BE124:BE189))*I31),  2)</f>
        <v>0</v>
      </c>
      <c r="L31" s="25"/>
    </row>
    <row r="32" spans="2:12" s="1" customFormat="1" ht="14.45" customHeight="1" x14ac:dyDescent="0.2">
      <c r="B32" s="25"/>
      <c r="E32" s="30" t="s">
        <v>34</v>
      </c>
      <c r="F32" s="85">
        <f>ROUND((SUM(BF124:BF189)),  2)</f>
        <v>0</v>
      </c>
      <c r="I32" s="86">
        <v>0.2</v>
      </c>
      <c r="J32" s="85">
        <f>ROUND(((SUM(BF124:BF189))*I32),  2)</f>
        <v>0</v>
      </c>
      <c r="L32" s="25"/>
    </row>
    <row r="33" spans="2:12" s="1" customFormat="1" ht="14.45" hidden="1" customHeight="1" x14ac:dyDescent="0.2">
      <c r="B33" s="25"/>
      <c r="E33" s="22" t="s">
        <v>35</v>
      </c>
      <c r="F33" s="85">
        <f>ROUND((SUM(BG124:BG189)),  2)</f>
        <v>0</v>
      </c>
      <c r="I33" s="86">
        <v>0.2</v>
      </c>
      <c r="J33" s="85">
        <f>0</f>
        <v>0</v>
      </c>
      <c r="L33" s="25"/>
    </row>
    <row r="34" spans="2:12" s="1" customFormat="1" ht="14.45" hidden="1" customHeight="1" x14ac:dyDescent="0.2">
      <c r="B34" s="25"/>
      <c r="E34" s="22" t="s">
        <v>36</v>
      </c>
      <c r="F34" s="85">
        <f>ROUND((SUM(BH124:BH189)),  2)</f>
        <v>0</v>
      </c>
      <c r="I34" s="86">
        <v>0.2</v>
      </c>
      <c r="J34" s="85">
        <f>0</f>
        <v>0</v>
      </c>
      <c r="L34" s="25"/>
    </row>
    <row r="35" spans="2:12" s="1" customFormat="1" ht="14.45" hidden="1" customHeight="1" x14ac:dyDescent="0.2">
      <c r="B35" s="25"/>
      <c r="E35" s="30" t="s">
        <v>37</v>
      </c>
      <c r="F35" s="82">
        <f>ROUND((SUM(BI124:BI189)),  2)</f>
        <v>0</v>
      </c>
      <c r="G35" s="83"/>
      <c r="H35" s="83"/>
      <c r="I35" s="84">
        <v>0</v>
      </c>
      <c r="J35" s="82">
        <f>0</f>
        <v>0</v>
      </c>
      <c r="L35" s="25"/>
    </row>
    <row r="36" spans="2:12" s="1" customFormat="1" ht="6.95" customHeight="1" x14ac:dyDescent="0.2">
      <c r="B36" s="25"/>
      <c r="L36" s="25"/>
    </row>
    <row r="37" spans="2:12" s="1" customFormat="1" ht="25.35" customHeight="1" x14ac:dyDescent="0.2">
      <c r="B37" s="25"/>
      <c r="C37" s="87"/>
      <c r="D37" s="88" t="s">
        <v>38</v>
      </c>
      <c r="E37" s="53"/>
      <c r="F37" s="53"/>
      <c r="G37" s="89" t="s">
        <v>39</v>
      </c>
      <c r="H37" s="90" t="s">
        <v>40</v>
      </c>
      <c r="I37" s="53"/>
      <c r="J37" s="91">
        <f>SUM(J28:J35)</f>
        <v>0</v>
      </c>
      <c r="K37" s="92"/>
      <c r="L37" s="25"/>
    </row>
    <row r="38" spans="2:12" s="1" customFormat="1" ht="14.45" customHeight="1" x14ac:dyDescent="0.2">
      <c r="B38" s="25"/>
      <c r="L38" s="25"/>
    </row>
    <row r="39" spans="2:12" ht="14.45" customHeight="1" x14ac:dyDescent="0.2">
      <c r="B39" s="16"/>
      <c r="L39" s="16"/>
    </row>
    <row r="40" spans="2:12" ht="14.45" customHeight="1" x14ac:dyDescent="0.2">
      <c r="B40" s="16"/>
      <c r="L40" s="16"/>
    </row>
    <row r="41" spans="2:12" ht="14.45" customHeight="1" x14ac:dyDescent="0.2">
      <c r="B41" s="16"/>
      <c r="L41" s="16"/>
    </row>
    <row r="42" spans="2:12" ht="14.45" customHeight="1" x14ac:dyDescent="0.2">
      <c r="B42" s="16"/>
      <c r="L42" s="16"/>
    </row>
    <row r="43" spans="2:12" ht="14.45" customHeight="1" x14ac:dyDescent="0.2">
      <c r="B43" s="16"/>
      <c r="L43" s="16"/>
    </row>
    <row r="44" spans="2:12" ht="14.45" customHeight="1" x14ac:dyDescent="0.2">
      <c r="B44" s="16"/>
      <c r="L44" s="16"/>
    </row>
    <row r="45" spans="2:12" ht="14.45" customHeight="1" x14ac:dyDescent="0.2">
      <c r="B45" s="16"/>
      <c r="L45" s="16"/>
    </row>
    <row r="46" spans="2:12" ht="14.45" customHeight="1" x14ac:dyDescent="0.2">
      <c r="B46" s="16"/>
      <c r="L46" s="16"/>
    </row>
    <row r="47" spans="2:12" ht="14.45" customHeight="1" x14ac:dyDescent="0.2">
      <c r="B47" s="16"/>
      <c r="L47" s="16"/>
    </row>
    <row r="48" spans="2:12" ht="14.45" customHeight="1" x14ac:dyDescent="0.2">
      <c r="B48" s="16"/>
      <c r="L48" s="16"/>
    </row>
    <row r="49" spans="2:12" ht="14.45" customHeight="1" x14ac:dyDescent="0.2">
      <c r="B49" s="16"/>
      <c r="L49" s="16"/>
    </row>
    <row r="50" spans="2:12" s="1" customFormat="1" ht="14.45" customHeight="1" x14ac:dyDescent="0.2">
      <c r="B50" s="25"/>
      <c r="D50" s="37" t="s">
        <v>41</v>
      </c>
      <c r="E50" s="38"/>
      <c r="F50" s="38"/>
      <c r="G50" s="37" t="s">
        <v>42</v>
      </c>
      <c r="H50" s="38"/>
      <c r="I50" s="38"/>
      <c r="J50" s="38"/>
      <c r="K50" s="38"/>
      <c r="L50" s="25"/>
    </row>
    <row r="51" spans="2:12" x14ac:dyDescent="0.2">
      <c r="B51" s="16"/>
      <c r="L51" s="16"/>
    </row>
    <row r="52" spans="2:12" x14ac:dyDescent="0.2">
      <c r="B52" s="16"/>
      <c r="L52" s="16"/>
    </row>
    <row r="53" spans="2:12" x14ac:dyDescent="0.2">
      <c r="B53" s="16"/>
      <c r="L53" s="16"/>
    </row>
    <row r="54" spans="2:12" x14ac:dyDescent="0.2">
      <c r="B54" s="16"/>
      <c r="L54" s="16"/>
    </row>
    <row r="55" spans="2:12" x14ac:dyDescent="0.2">
      <c r="B55" s="16"/>
      <c r="L55" s="16"/>
    </row>
    <row r="56" spans="2:12" x14ac:dyDescent="0.2">
      <c r="B56" s="16"/>
      <c r="L56" s="16"/>
    </row>
    <row r="57" spans="2:12" x14ac:dyDescent="0.2">
      <c r="B57" s="16"/>
      <c r="L57" s="16"/>
    </row>
    <row r="58" spans="2:12" x14ac:dyDescent="0.2">
      <c r="B58" s="16"/>
      <c r="L58" s="16"/>
    </row>
    <row r="59" spans="2:12" x14ac:dyDescent="0.2">
      <c r="B59" s="16"/>
      <c r="L59" s="16"/>
    </row>
    <row r="60" spans="2:12" x14ac:dyDescent="0.2">
      <c r="B60" s="16"/>
      <c r="L60" s="16"/>
    </row>
    <row r="61" spans="2:12" s="1" customFormat="1" ht="12.75" x14ac:dyDescent="0.2">
      <c r="B61" s="25"/>
      <c r="D61" s="39" t="s">
        <v>43</v>
      </c>
      <c r="E61" s="27"/>
      <c r="F61" s="93" t="s">
        <v>44</v>
      </c>
      <c r="G61" s="39" t="s">
        <v>43</v>
      </c>
      <c r="H61" s="27"/>
      <c r="I61" s="27"/>
      <c r="J61" s="94" t="s">
        <v>44</v>
      </c>
      <c r="K61" s="27"/>
      <c r="L61" s="25"/>
    </row>
    <row r="62" spans="2:12" x14ac:dyDescent="0.2">
      <c r="B62" s="16"/>
      <c r="L62" s="16"/>
    </row>
    <row r="63" spans="2:12" x14ac:dyDescent="0.2">
      <c r="B63" s="16"/>
      <c r="L63" s="16"/>
    </row>
    <row r="64" spans="2:12" x14ac:dyDescent="0.2">
      <c r="B64" s="16"/>
      <c r="L64" s="16"/>
    </row>
    <row r="65" spans="2:12" s="1" customFormat="1" ht="12.75" x14ac:dyDescent="0.2">
      <c r="B65" s="25"/>
      <c r="D65" s="37" t="s">
        <v>45</v>
      </c>
      <c r="E65" s="38"/>
      <c r="F65" s="38"/>
      <c r="G65" s="37" t="s">
        <v>46</v>
      </c>
      <c r="H65" s="38"/>
      <c r="I65" s="38"/>
      <c r="J65" s="38"/>
      <c r="K65" s="38"/>
      <c r="L65" s="25"/>
    </row>
    <row r="66" spans="2:12" x14ac:dyDescent="0.2">
      <c r="B66" s="16"/>
      <c r="L66" s="16"/>
    </row>
    <row r="67" spans="2:12" x14ac:dyDescent="0.2">
      <c r="B67" s="16"/>
      <c r="L67" s="16"/>
    </row>
    <row r="68" spans="2:12" x14ac:dyDescent="0.2">
      <c r="B68" s="16"/>
      <c r="L68" s="16"/>
    </row>
    <row r="69" spans="2:12" x14ac:dyDescent="0.2">
      <c r="B69" s="16"/>
      <c r="L69" s="16"/>
    </row>
    <row r="70" spans="2:12" x14ac:dyDescent="0.2">
      <c r="B70" s="16"/>
      <c r="L70" s="16"/>
    </row>
    <row r="71" spans="2:12" x14ac:dyDescent="0.2">
      <c r="B71" s="16"/>
      <c r="L71" s="16"/>
    </row>
    <row r="72" spans="2:12" x14ac:dyDescent="0.2">
      <c r="B72" s="16"/>
      <c r="L72" s="16"/>
    </row>
    <row r="73" spans="2:12" x14ac:dyDescent="0.2">
      <c r="B73" s="16"/>
      <c r="L73" s="16"/>
    </row>
    <row r="74" spans="2:12" x14ac:dyDescent="0.2">
      <c r="B74" s="16"/>
      <c r="L74" s="16"/>
    </row>
    <row r="75" spans="2:12" x14ac:dyDescent="0.2">
      <c r="B75" s="16"/>
      <c r="L75" s="16"/>
    </row>
    <row r="76" spans="2:12" s="1" customFormat="1" ht="12.75" x14ac:dyDescent="0.2">
      <c r="B76" s="25"/>
      <c r="D76" s="39" t="s">
        <v>43</v>
      </c>
      <c r="E76" s="27"/>
      <c r="F76" s="93" t="s">
        <v>44</v>
      </c>
      <c r="G76" s="39" t="s">
        <v>43</v>
      </c>
      <c r="H76" s="27"/>
      <c r="I76" s="27"/>
      <c r="J76" s="94" t="s">
        <v>44</v>
      </c>
      <c r="K76" s="27"/>
      <c r="L76" s="25"/>
    </row>
    <row r="77" spans="2:12" s="1" customFormat="1" ht="14.45" customHeight="1" x14ac:dyDescent="0.2">
      <c r="B77" s="40"/>
      <c r="C77" s="41"/>
      <c r="D77" s="41"/>
      <c r="E77" s="41"/>
      <c r="F77" s="41"/>
      <c r="G77" s="41"/>
      <c r="H77" s="41"/>
      <c r="I77" s="41"/>
      <c r="J77" s="41"/>
      <c r="K77" s="41"/>
      <c r="L77" s="25"/>
    </row>
    <row r="81" spans="2:47" s="1" customFormat="1" ht="6.95" customHeight="1" x14ac:dyDescent="0.2">
      <c r="B81" s="42"/>
      <c r="C81" s="43"/>
      <c r="D81" s="43"/>
      <c r="E81" s="43"/>
      <c r="F81" s="43"/>
      <c r="G81" s="43"/>
      <c r="H81" s="43"/>
      <c r="I81" s="43"/>
      <c r="J81" s="43"/>
      <c r="K81" s="43"/>
      <c r="L81" s="25"/>
    </row>
    <row r="82" spans="2:47" s="1" customFormat="1" ht="24.95" customHeight="1" x14ac:dyDescent="0.2">
      <c r="B82" s="25"/>
      <c r="C82" s="17" t="s">
        <v>76</v>
      </c>
      <c r="L82" s="25"/>
    </row>
    <row r="83" spans="2:47" s="1" customFormat="1" ht="6.95" customHeight="1" x14ac:dyDescent="0.2">
      <c r="B83" s="25"/>
      <c r="L83" s="25"/>
    </row>
    <row r="84" spans="2:47" s="1" customFormat="1" ht="12" customHeight="1" x14ac:dyDescent="0.2">
      <c r="B84" s="25"/>
      <c r="C84" s="22" t="s">
        <v>13</v>
      </c>
      <c r="L84" s="25"/>
    </row>
    <row r="85" spans="2:47" s="1" customFormat="1" ht="16.5" customHeight="1" x14ac:dyDescent="0.2">
      <c r="B85" s="25"/>
      <c r="E85" s="180" t="str">
        <f>E7</f>
        <v xml:space="preserve">Vybudovanie viacúčelového ihriska v obci </v>
      </c>
      <c r="F85" s="193"/>
      <c r="G85" s="193"/>
      <c r="H85" s="193"/>
      <c r="L85" s="25"/>
    </row>
    <row r="86" spans="2:47" s="1" customFormat="1" ht="6.95" customHeight="1" x14ac:dyDescent="0.2">
      <c r="B86" s="25"/>
      <c r="L86" s="25"/>
    </row>
    <row r="87" spans="2:47" s="1" customFormat="1" ht="12" customHeight="1" x14ac:dyDescent="0.2">
      <c r="B87" s="25"/>
      <c r="C87" s="22" t="s">
        <v>16</v>
      </c>
      <c r="F87" s="20" t="str">
        <f>F10</f>
        <v xml:space="preserve"> </v>
      </c>
      <c r="I87" s="22" t="s">
        <v>18</v>
      </c>
      <c r="J87" s="48">
        <f>IF(J10="","",J10)</f>
        <v>0</v>
      </c>
      <c r="L87" s="25"/>
    </row>
    <row r="88" spans="2:47" s="1" customFormat="1" ht="6.95" customHeight="1" x14ac:dyDescent="0.2">
      <c r="B88" s="25"/>
      <c r="L88" s="25"/>
    </row>
    <row r="89" spans="2:47" s="1" customFormat="1" ht="15.2" customHeight="1" x14ac:dyDescent="0.2">
      <c r="B89" s="25"/>
      <c r="C89" s="22" t="s">
        <v>19</v>
      </c>
      <c r="F89" s="20" t="str">
        <f>E13</f>
        <v xml:space="preserve">Obec Babinec , Babinec 980 26 </v>
      </c>
      <c r="I89" s="22" t="s">
        <v>24</v>
      </c>
      <c r="J89" s="23" t="str">
        <f>E19</f>
        <v xml:space="preserve"> </v>
      </c>
      <c r="L89" s="25"/>
    </row>
    <row r="90" spans="2:47" s="1" customFormat="1" ht="15.2" customHeight="1" x14ac:dyDescent="0.2">
      <c r="B90" s="25"/>
      <c r="C90" s="22" t="s">
        <v>23</v>
      </c>
      <c r="F90" s="20" t="str">
        <f>IF(E16="","",E16)</f>
        <v xml:space="preserve"> </v>
      </c>
      <c r="I90" s="22" t="s">
        <v>26</v>
      </c>
      <c r="J90" s="23" t="str">
        <f>E22</f>
        <v xml:space="preserve"> </v>
      </c>
      <c r="L90" s="25"/>
    </row>
    <row r="91" spans="2:47" s="1" customFormat="1" ht="10.35" customHeight="1" x14ac:dyDescent="0.2">
      <c r="B91" s="25"/>
      <c r="L91" s="25"/>
    </row>
    <row r="92" spans="2:47" s="1" customFormat="1" ht="29.25" customHeight="1" x14ac:dyDescent="0.2">
      <c r="B92" s="25"/>
      <c r="C92" s="95" t="s">
        <v>77</v>
      </c>
      <c r="D92" s="87"/>
      <c r="E92" s="87"/>
      <c r="F92" s="87"/>
      <c r="G92" s="87"/>
      <c r="H92" s="87"/>
      <c r="I92" s="87"/>
      <c r="J92" s="96" t="s">
        <v>78</v>
      </c>
      <c r="K92" s="87"/>
      <c r="L92" s="25"/>
    </row>
    <row r="93" spans="2:47" s="1" customFormat="1" ht="10.35" customHeight="1" x14ac:dyDescent="0.2">
      <c r="B93" s="25"/>
      <c r="L93" s="25"/>
    </row>
    <row r="94" spans="2:47" s="1" customFormat="1" ht="22.9" customHeight="1" x14ac:dyDescent="0.2">
      <c r="B94" s="25"/>
      <c r="C94" s="97" t="s">
        <v>79</v>
      </c>
      <c r="J94" s="62">
        <f>J124</f>
        <v>0</v>
      </c>
      <c r="L94" s="25"/>
      <c r="AU94" s="13" t="s">
        <v>80</v>
      </c>
    </row>
    <row r="95" spans="2:47" s="8" customFormat="1" ht="24.95" customHeight="1" x14ac:dyDescent="0.2">
      <c r="B95" s="98"/>
      <c r="D95" s="99" t="s">
        <v>81</v>
      </c>
      <c r="E95" s="100"/>
      <c r="F95" s="100"/>
      <c r="G95" s="100"/>
      <c r="H95" s="100"/>
      <c r="I95" s="100"/>
      <c r="J95" s="101">
        <f>J125</f>
        <v>0</v>
      </c>
      <c r="L95" s="98"/>
    </row>
    <row r="96" spans="2:47" s="9" customFormat="1" ht="19.899999999999999" customHeight="1" x14ac:dyDescent="0.2">
      <c r="B96" s="102"/>
      <c r="D96" s="103" t="s">
        <v>82</v>
      </c>
      <c r="E96" s="104"/>
      <c r="F96" s="104"/>
      <c r="G96" s="104"/>
      <c r="H96" s="104"/>
      <c r="I96" s="104"/>
      <c r="J96" s="105">
        <f>J126</f>
        <v>0</v>
      </c>
      <c r="L96" s="102"/>
    </row>
    <row r="97" spans="2:12" s="9" customFormat="1" ht="19.899999999999999" customHeight="1" x14ac:dyDescent="0.2">
      <c r="B97" s="102"/>
      <c r="D97" s="103" t="s">
        <v>83</v>
      </c>
      <c r="E97" s="104"/>
      <c r="F97" s="104"/>
      <c r="G97" s="104"/>
      <c r="H97" s="104"/>
      <c r="I97" s="104"/>
      <c r="J97" s="105">
        <f>J138</f>
        <v>0</v>
      </c>
      <c r="L97" s="102"/>
    </row>
    <row r="98" spans="2:12" s="9" customFormat="1" ht="19.899999999999999" customHeight="1" x14ac:dyDescent="0.2">
      <c r="B98" s="102"/>
      <c r="D98" s="103" t="s">
        <v>84</v>
      </c>
      <c r="E98" s="104"/>
      <c r="F98" s="104"/>
      <c r="G98" s="104"/>
      <c r="H98" s="104"/>
      <c r="I98" s="104"/>
      <c r="J98" s="105">
        <f>J140</f>
        <v>0</v>
      </c>
      <c r="L98" s="102"/>
    </row>
    <row r="99" spans="2:12" s="9" customFormat="1" ht="19.899999999999999" customHeight="1" x14ac:dyDescent="0.2">
      <c r="B99" s="102"/>
      <c r="D99" s="103" t="s">
        <v>85</v>
      </c>
      <c r="E99" s="104"/>
      <c r="F99" s="104"/>
      <c r="G99" s="104"/>
      <c r="H99" s="104"/>
      <c r="I99" s="104"/>
      <c r="J99" s="105">
        <f>J142</f>
        <v>0</v>
      </c>
      <c r="L99" s="102"/>
    </row>
    <row r="100" spans="2:12" s="9" customFormat="1" ht="19.899999999999999" customHeight="1" x14ac:dyDescent="0.2">
      <c r="B100" s="102"/>
      <c r="D100" s="103" t="s">
        <v>86</v>
      </c>
      <c r="E100" s="104"/>
      <c r="F100" s="104"/>
      <c r="G100" s="104"/>
      <c r="H100" s="104"/>
      <c r="I100" s="104"/>
      <c r="J100" s="105">
        <f>J147</f>
        <v>0</v>
      </c>
      <c r="L100" s="102"/>
    </row>
    <row r="101" spans="2:12" s="9" customFormat="1" ht="19.899999999999999" customHeight="1" x14ac:dyDescent="0.2">
      <c r="B101" s="102"/>
      <c r="D101" s="103" t="s">
        <v>87</v>
      </c>
      <c r="E101" s="104"/>
      <c r="F101" s="104"/>
      <c r="G101" s="104"/>
      <c r="H101" s="104"/>
      <c r="I101" s="104"/>
      <c r="J101" s="105">
        <f>J153</f>
        <v>0</v>
      </c>
      <c r="L101" s="102"/>
    </row>
    <row r="102" spans="2:12" s="9" customFormat="1" ht="19.899999999999999" customHeight="1" x14ac:dyDescent="0.2">
      <c r="B102" s="102"/>
      <c r="D102" s="103" t="s">
        <v>88</v>
      </c>
      <c r="E102" s="104"/>
      <c r="F102" s="104"/>
      <c r="G102" s="104"/>
      <c r="H102" s="104"/>
      <c r="I102" s="104"/>
      <c r="J102" s="105">
        <f>J159</f>
        <v>0</v>
      </c>
      <c r="L102" s="102"/>
    </row>
    <row r="103" spans="2:12" s="8" customFormat="1" ht="24.95" customHeight="1" x14ac:dyDescent="0.2">
      <c r="B103" s="98"/>
      <c r="D103" s="99" t="s">
        <v>89</v>
      </c>
      <c r="E103" s="100"/>
      <c r="F103" s="100"/>
      <c r="G103" s="100"/>
      <c r="H103" s="100"/>
      <c r="I103" s="100"/>
      <c r="J103" s="101">
        <f>J161</f>
        <v>0</v>
      </c>
      <c r="L103" s="98"/>
    </row>
    <row r="104" spans="2:12" s="9" customFormat="1" ht="19.899999999999999" customHeight="1" x14ac:dyDescent="0.2">
      <c r="B104" s="102"/>
      <c r="D104" s="103" t="s">
        <v>90</v>
      </c>
      <c r="E104" s="104"/>
      <c r="F104" s="104"/>
      <c r="G104" s="104"/>
      <c r="H104" s="104"/>
      <c r="I104" s="104"/>
      <c r="J104" s="105">
        <f>J162</f>
        <v>0</v>
      </c>
      <c r="L104" s="102"/>
    </row>
    <row r="105" spans="2:12" s="9" customFormat="1" ht="19.899999999999999" customHeight="1" x14ac:dyDescent="0.2">
      <c r="B105" s="102"/>
      <c r="D105" s="103" t="s">
        <v>91</v>
      </c>
      <c r="E105" s="104"/>
      <c r="F105" s="104"/>
      <c r="G105" s="104"/>
      <c r="H105" s="104"/>
      <c r="I105" s="104"/>
      <c r="J105" s="105">
        <f>J171</f>
        <v>0</v>
      </c>
      <c r="L105" s="102"/>
    </row>
    <row r="106" spans="2:12" s="9" customFormat="1" ht="19.899999999999999" customHeight="1" x14ac:dyDescent="0.2">
      <c r="B106" s="102"/>
      <c r="D106" s="103" t="s">
        <v>92</v>
      </c>
      <c r="E106" s="104"/>
      <c r="F106" s="104"/>
      <c r="G106" s="104"/>
      <c r="H106" s="104"/>
      <c r="I106" s="104"/>
      <c r="J106" s="105">
        <f>J185</f>
        <v>0</v>
      </c>
      <c r="L106" s="102"/>
    </row>
    <row r="107" spans="2:12" s="1" customFormat="1" ht="21.75" customHeight="1" x14ac:dyDescent="0.2">
      <c r="B107" s="25"/>
      <c r="L107" s="25"/>
    </row>
    <row r="108" spans="2:12" s="1" customFormat="1" ht="6.95" customHeight="1" x14ac:dyDescent="0.2">
      <c r="B108" s="40"/>
      <c r="C108" s="41"/>
      <c r="D108" s="41"/>
      <c r="E108" s="41"/>
      <c r="F108" s="41"/>
      <c r="G108" s="41"/>
      <c r="H108" s="41"/>
      <c r="I108" s="41"/>
      <c r="J108" s="41"/>
      <c r="K108" s="41"/>
      <c r="L108" s="25"/>
    </row>
    <row r="112" spans="2:12" s="1" customFormat="1" ht="6.95" customHeight="1" x14ac:dyDescent="0.2">
      <c r="B112" s="42"/>
      <c r="C112" s="43"/>
      <c r="D112" s="43"/>
      <c r="E112" s="43"/>
      <c r="F112" s="43"/>
      <c r="G112" s="43"/>
      <c r="H112" s="43"/>
      <c r="I112" s="43"/>
      <c r="J112" s="43"/>
      <c r="K112" s="43"/>
      <c r="L112" s="25"/>
    </row>
    <row r="113" spans="2:65" s="1" customFormat="1" ht="24.95" customHeight="1" x14ac:dyDescent="0.2">
      <c r="B113" s="25"/>
      <c r="C113" s="17" t="s">
        <v>93</v>
      </c>
      <c r="L113" s="25"/>
    </row>
    <row r="114" spans="2:65" s="1" customFormat="1" ht="6.95" customHeight="1" x14ac:dyDescent="0.2">
      <c r="B114" s="25"/>
      <c r="L114" s="25"/>
    </row>
    <row r="115" spans="2:65" s="1" customFormat="1" ht="12" customHeight="1" x14ac:dyDescent="0.2">
      <c r="B115" s="25"/>
      <c r="C115" s="22" t="s">
        <v>13</v>
      </c>
      <c r="L115" s="25"/>
    </row>
    <row r="116" spans="2:65" s="1" customFormat="1" ht="16.5" customHeight="1" x14ac:dyDescent="0.2">
      <c r="B116" s="25"/>
      <c r="E116" s="180" t="str">
        <f>E7</f>
        <v xml:space="preserve">Vybudovanie viacúčelového ihriska v obci </v>
      </c>
      <c r="F116" s="193"/>
      <c r="G116" s="193"/>
      <c r="H116" s="193"/>
      <c r="L116" s="25"/>
    </row>
    <row r="117" spans="2:65" s="1" customFormat="1" ht="6.95" customHeight="1" x14ac:dyDescent="0.2">
      <c r="B117" s="25"/>
      <c r="L117" s="25"/>
    </row>
    <row r="118" spans="2:65" s="1" customFormat="1" ht="12" customHeight="1" x14ac:dyDescent="0.2">
      <c r="B118" s="25"/>
      <c r="C118" s="22" t="s">
        <v>16</v>
      </c>
      <c r="F118" s="20" t="str">
        <f>F10</f>
        <v xml:space="preserve"> </v>
      </c>
      <c r="I118" s="22" t="s">
        <v>18</v>
      </c>
      <c r="J118" s="48"/>
      <c r="L118" s="25"/>
    </row>
    <row r="119" spans="2:65" s="1" customFormat="1" ht="6.95" customHeight="1" x14ac:dyDescent="0.2">
      <c r="B119" s="25"/>
      <c r="L119" s="25"/>
    </row>
    <row r="120" spans="2:65" s="1" customFormat="1" ht="15.2" customHeight="1" x14ac:dyDescent="0.2">
      <c r="B120" s="25"/>
      <c r="C120" s="22" t="s">
        <v>19</v>
      </c>
      <c r="F120" s="20" t="str">
        <f>E13</f>
        <v xml:space="preserve">Obec Babinec , Babinec 980 26 </v>
      </c>
      <c r="I120" s="22" t="s">
        <v>24</v>
      </c>
      <c r="J120" s="23" t="str">
        <f>E19</f>
        <v xml:space="preserve"> </v>
      </c>
      <c r="L120" s="25"/>
    </row>
    <row r="121" spans="2:65" s="1" customFormat="1" ht="15.2" customHeight="1" x14ac:dyDescent="0.2">
      <c r="B121" s="25"/>
      <c r="C121" s="22" t="s">
        <v>23</v>
      </c>
      <c r="F121" s="20" t="str">
        <f>IF(E16="","",E16)</f>
        <v xml:space="preserve"> </v>
      </c>
      <c r="I121" s="22" t="s">
        <v>26</v>
      </c>
      <c r="J121" s="23" t="str">
        <f>E22</f>
        <v xml:space="preserve"> </v>
      </c>
      <c r="L121" s="25"/>
    </row>
    <row r="122" spans="2:65" s="1" customFormat="1" ht="10.35" customHeight="1" x14ac:dyDescent="0.2">
      <c r="B122" s="25"/>
      <c r="L122" s="25"/>
    </row>
    <row r="123" spans="2:65" s="10" customFormat="1" ht="29.25" customHeight="1" x14ac:dyDescent="0.2">
      <c r="B123" s="106"/>
      <c r="C123" s="107" t="s">
        <v>94</v>
      </c>
      <c r="D123" s="108" t="s">
        <v>53</v>
      </c>
      <c r="E123" s="108" t="s">
        <v>49</v>
      </c>
      <c r="F123" s="108" t="s">
        <v>50</v>
      </c>
      <c r="G123" s="108" t="s">
        <v>95</v>
      </c>
      <c r="H123" s="108" t="s">
        <v>96</v>
      </c>
      <c r="I123" s="108" t="s">
        <v>97</v>
      </c>
      <c r="J123" s="109" t="s">
        <v>78</v>
      </c>
      <c r="K123" s="110" t="s">
        <v>98</v>
      </c>
      <c r="L123" s="106"/>
      <c r="M123" s="55" t="s">
        <v>1</v>
      </c>
      <c r="N123" s="56" t="s">
        <v>32</v>
      </c>
      <c r="O123" s="56" t="s">
        <v>99</v>
      </c>
      <c r="P123" s="56" t="s">
        <v>100</v>
      </c>
      <c r="Q123" s="56" t="s">
        <v>101</v>
      </c>
      <c r="R123" s="56" t="s">
        <v>102</v>
      </c>
      <c r="S123" s="56" t="s">
        <v>103</v>
      </c>
      <c r="T123" s="57" t="s">
        <v>104</v>
      </c>
    </row>
    <row r="124" spans="2:65" s="1" customFormat="1" ht="22.9" customHeight="1" x14ac:dyDescent="0.25">
      <c r="B124" s="25"/>
      <c r="C124" s="60" t="s">
        <v>79</v>
      </c>
      <c r="J124" s="111">
        <f>BK124</f>
        <v>0</v>
      </c>
      <c r="L124" s="25"/>
      <c r="M124" s="58"/>
      <c r="N124" s="49"/>
      <c r="O124" s="49"/>
      <c r="P124" s="112">
        <f>P125+P161</f>
        <v>429.32235504000005</v>
      </c>
      <c r="Q124" s="49"/>
      <c r="R124" s="112">
        <f>R125+R161</f>
        <v>290.43727616000001</v>
      </c>
      <c r="S124" s="49"/>
      <c r="T124" s="113">
        <f>T125+T161</f>
        <v>0</v>
      </c>
      <c r="AT124" s="13" t="s">
        <v>67</v>
      </c>
      <c r="AU124" s="13" t="s">
        <v>80</v>
      </c>
      <c r="BK124" s="114">
        <f>BK125+BK161</f>
        <v>0</v>
      </c>
    </row>
    <row r="125" spans="2:65" s="11" customFormat="1" ht="25.9" customHeight="1" x14ac:dyDescent="0.2">
      <c r="B125" s="115"/>
      <c r="D125" s="116" t="s">
        <v>67</v>
      </c>
      <c r="E125" s="117" t="s">
        <v>105</v>
      </c>
      <c r="F125" s="117" t="s">
        <v>106</v>
      </c>
      <c r="J125" s="118">
        <f>BK125</f>
        <v>0</v>
      </c>
      <c r="L125" s="115"/>
      <c r="M125" s="119"/>
      <c r="P125" s="120">
        <f>P126+P138+P140+P142+P147+P153+P159</f>
        <v>261.84885504000005</v>
      </c>
      <c r="R125" s="120">
        <f>R126+R138+R140+R142+R147+R153+R159</f>
        <v>285.31713655999999</v>
      </c>
      <c r="T125" s="121">
        <f>T126+T138+T140+T142+T147+T153+T159</f>
        <v>0</v>
      </c>
      <c r="AR125" s="116" t="s">
        <v>73</v>
      </c>
      <c r="AT125" s="122" t="s">
        <v>67</v>
      </c>
      <c r="AU125" s="122" t="s">
        <v>68</v>
      </c>
      <c r="AY125" s="116" t="s">
        <v>107</v>
      </c>
      <c r="BK125" s="123">
        <f>BK126+BK138+BK140+BK142+BK147+BK153+BK159</f>
        <v>0</v>
      </c>
    </row>
    <row r="126" spans="2:65" s="11" customFormat="1" ht="22.9" customHeight="1" x14ac:dyDescent="0.2">
      <c r="B126" s="115"/>
      <c r="D126" s="116" t="s">
        <v>67</v>
      </c>
      <c r="E126" s="124" t="s">
        <v>73</v>
      </c>
      <c r="F126" s="124" t="s">
        <v>108</v>
      </c>
      <c r="J126" s="125">
        <f>BK126</f>
        <v>0</v>
      </c>
      <c r="L126" s="115"/>
      <c r="M126" s="119"/>
      <c r="P126" s="120">
        <f>SUM(P127:P137)</f>
        <v>142.56343000000001</v>
      </c>
      <c r="R126" s="120">
        <f>SUM(R127:R137)</f>
        <v>0</v>
      </c>
      <c r="T126" s="121">
        <f>SUM(T127:T137)</f>
        <v>0</v>
      </c>
      <c r="AR126" s="116" t="s">
        <v>73</v>
      </c>
      <c r="AT126" s="122" t="s">
        <v>67</v>
      </c>
      <c r="AU126" s="122" t="s">
        <v>73</v>
      </c>
      <c r="AY126" s="116" t="s">
        <v>107</v>
      </c>
      <c r="BK126" s="123">
        <f>SUM(BK127:BK137)</f>
        <v>0</v>
      </c>
    </row>
    <row r="127" spans="2:65" s="1" customFormat="1" ht="24.2" customHeight="1" x14ac:dyDescent="0.2">
      <c r="B127" s="126"/>
      <c r="C127" s="127" t="s">
        <v>73</v>
      </c>
      <c r="D127" s="127" t="s">
        <v>109</v>
      </c>
      <c r="E127" s="128" t="s">
        <v>110</v>
      </c>
      <c r="F127" s="129" t="s">
        <v>111</v>
      </c>
      <c r="G127" s="130" t="s">
        <v>112</v>
      </c>
      <c r="H127" s="131">
        <v>85.872</v>
      </c>
      <c r="I127" s="132"/>
      <c r="J127" s="132">
        <f t="shared" ref="J127:J137" si="0">ROUND(I127*H127,2)</f>
        <v>0</v>
      </c>
      <c r="K127" s="133"/>
      <c r="L127" s="25"/>
      <c r="M127" s="134" t="s">
        <v>1</v>
      </c>
      <c r="N127" s="135" t="s">
        <v>34</v>
      </c>
      <c r="O127" s="136">
        <v>0.46</v>
      </c>
      <c r="P127" s="136">
        <f t="shared" ref="P127:P137" si="1">O127*H127</f>
        <v>39.50112</v>
      </c>
      <c r="Q127" s="136">
        <v>0</v>
      </c>
      <c r="R127" s="136">
        <f t="shared" ref="R127:R137" si="2">Q127*H127</f>
        <v>0</v>
      </c>
      <c r="S127" s="136">
        <v>0</v>
      </c>
      <c r="T127" s="137">
        <f t="shared" ref="T127:T137" si="3">S127*H127</f>
        <v>0</v>
      </c>
      <c r="AR127" s="138" t="s">
        <v>113</v>
      </c>
      <c r="AT127" s="138" t="s">
        <v>109</v>
      </c>
      <c r="AU127" s="138" t="s">
        <v>114</v>
      </c>
      <c r="AY127" s="13" t="s">
        <v>107</v>
      </c>
      <c r="BE127" s="139">
        <f t="shared" ref="BE127:BE137" si="4">IF(N127="základná",J127,0)</f>
        <v>0</v>
      </c>
      <c r="BF127" s="139">
        <f t="shared" ref="BF127:BF137" si="5">IF(N127="znížená",J127,0)</f>
        <v>0</v>
      </c>
      <c r="BG127" s="139">
        <f t="shared" ref="BG127:BG137" si="6">IF(N127="zákl. prenesená",J127,0)</f>
        <v>0</v>
      </c>
      <c r="BH127" s="139">
        <f t="shared" ref="BH127:BH137" si="7">IF(N127="zníž. prenesená",J127,0)</f>
        <v>0</v>
      </c>
      <c r="BI127" s="139">
        <f t="shared" ref="BI127:BI137" si="8">IF(N127="nulová",J127,0)</f>
        <v>0</v>
      </c>
      <c r="BJ127" s="13" t="s">
        <v>114</v>
      </c>
      <c r="BK127" s="139">
        <f t="shared" ref="BK127:BK137" si="9">ROUND(I127*H127,2)</f>
        <v>0</v>
      </c>
      <c r="BL127" s="13" t="s">
        <v>113</v>
      </c>
      <c r="BM127" s="138" t="s">
        <v>115</v>
      </c>
    </row>
    <row r="128" spans="2:65" s="1" customFormat="1" ht="24.2" customHeight="1" x14ac:dyDescent="0.2">
      <c r="B128" s="126"/>
      <c r="C128" s="127" t="s">
        <v>114</v>
      </c>
      <c r="D128" s="127" t="s">
        <v>109</v>
      </c>
      <c r="E128" s="128" t="s">
        <v>116</v>
      </c>
      <c r="F128" s="129" t="s">
        <v>117</v>
      </c>
      <c r="G128" s="130" t="s">
        <v>112</v>
      </c>
      <c r="H128" s="131">
        <v>85.872</v>
      </c>
      <c r="I128" s="132"/>
      <c r="J128" s="132">
        <f t="shared" si="0"/>
        <v>0</v>
      </c>
      <c r="K128" s="133"/>
      <c r="L128" s="25"/>
      <c r="M128" s="134" t="s">
        <v>1</v>
      </c>
      <c r="N128" s="135" t="s">
        <v>34</v>
      </c>
      <c r="O128" s="136">
        <v>5.6000000000000001E-2</v>
      </c>
      <c r="P128" s="136">
        <f t="shared" si="1"/>
        <v>4.8088319999999998</v>
      </c>
      <c r="Q128" s="136">
        <v>0</v>
      </c>
      <c r="R128" s="136">
        <f t="shared" si="2"/>
        <v>0</v>
      </c>
      <c r="S128" s="136">
        <v>0</v>
      </c>
      <c r="T128" s="137">
        <f t="shared" si="3"/>
        <v>0</v>
      </c>
      <c r="AR128" s="138" t="s">
        <v>113</v>
      </c>
      <c r="AT128" s="138" t="s">
        <v>109</v>
      </c>
      <c r="AU128" s="138" t="s">
        <v>114</v>
      </c>
      <c r="AY128" s="13" t="s">
        <v>107</v>
      </c>
      <c r="BE128" s="139">
        <f t="shared" si="4"/>
        <v>0</v>
      </c>
      <c r="BF128" s="139">
        <f t="shared" si="5"/>
        <v>0</v>
      </c>
      <c r="BG128" s="139">
        <f t="shared" si="6"/>
        <v>0</v>
      </c>
      <c r="BH128" s="139">
        <f t="shared" si="7"/>
        <v>0</v>
      </c>
      <c r="BI128" s="139">
        <f t="shared" si="8"/>
        <v>0</v>
      </c>
      <c r="BJ128" s="13" t="s">
        <v>114</v>
      </c>
      <c r="BK128" s="139">
        <f t="shared" si="9"/>
        <v>0</v>
      </c>
      <c r="BL128" s="13" t="s">
        <v>113</v>
      </c>
      <c r="BM128" s="138" t="s">
        <v>118</v>
      </c>
    </row>
    <row r="129" spans="2:65" s="1" customFormat="1" ht="24.2" customHeight="1" x14ac:dyDescent="0.2">
      <c r="B129" s="126"/>
      <c r="C129" s="127" t="s">
        <v>119</v>
      </c>
      <c r="D129" s="127" t="s">
        <v>109</v>
      </c>
      <c r="E129" s="128" t="s">
        <v>120</v>
      </c>
      <c r="F129" s="129" t="s">
        <v>121</v>
      </c>
      <c r="G129" s="130" t="s">
        <v>112</v>
      </c>
      <c r="H129" s="131">
        <v>7.5359999999999996</v>
      </c>
      <c r="I129" s="132"/>
      <c r="J129" s="132">
        <f t="shared" si="0"/>
        <v>0</v>
      </c>
      <c r="K129" s="133"/>
      <c r="L129" s="25"/>
      <c r="M129" s="134" t="s">
        <v>1</v>
      </c>
      <c r="N129" s="135" t="s">
        <v>34</v>
      </c>
      <c r="O129" s="136">
        <v>0.83799999999999997</v>
      </c>
      <c r="P129" s="136">
        <f t="shared" si="1"/>
        <v>6.315167999999999</v>
      </c>
      <c r="Q129" s="136">
        <v>0</v>
      </c>
      <c r="R129" s="136">
        <f t="shared" si="2"/>
        <v>0</v>
      </c>
      <c r="S129" s="136">
        <v>0</v>
      </c>
      <c r="T129" s="137">
        <f t="shared" si="3"/>
        <v>0</v>
      </c>
      <c r="AR129" s="138" t="s">
        <v>113</v>
      </c>
      <c r="AT129" s="138" t="s">
        <v>109</v>
      </c>
      <c r="AU129" s="138" t="s">
        <v>114</v>
      </c>
      <c r="AY129" s="13" t="s">
        <v>107</v>
      </c>
      <c r="BE129" s="139">
        <f t="shared" si="4"/>
        <v>0</v>
      </c>
      <c r="BF129" s="139">
        <f t="shared" si="5"/>
        <v>0</v>
      </c>
      <c r="BG129" s="139">
        <f t="shared" si="6"/>
        <v>0</v>
      </c>
      <c r="BH129" s="139">
        <f t="shared" si="7"/>
        <v>0</v>
      </c>
      <c r="BI129" s="139">
        <f t="shared" si="8"/>
        <v>0</v>
      </c>
      <c r="BJ129" s="13" t="s">
        <v>114</v>
      </c>
      <c r="BK129" s="139">
        <f t="shared" si="9"/>
        <v>0</v>
      </c>
      <c r="BL129" s="13" t="s">
        <v>113</v>
      </c>
      <c r="BM129" s="138" t="s">
        <v>122</v>
      </c>
    </row>
    <row r="130" spans="2:65" s="1" customFormat="1" ht="16.5" customHeight="1" x14ac:dyDescent="0.2">
      <c r="B130" s="126"/>
      <c r="C130" s="127" t="s">
        <v>113</v>
      </c>
      <c r="D130" s="127" t="s">
        <v>109</v>
      </c>
      <c r="E130" s="128" t="s">
        <v>123</v>
      </c>
      <c r="F130" s="129" t="s">
        <v>124</v>
      </c>
      <c r="G130" s="130" t="s">
        <v>112</v>
      </c>
      <c r="H130" s="131">
        <v>7.5359999999999996</v>
      </c>
      <c r="I130" s="132"/>
      <c r="J130" s="132">
        <f t="shared" si="0"/>
        <v>0</v>
      </c>
      <c r="K130" s="133"/>
      <c r="L130" s="25"/>
      <c r="M130" s="134" t="s">
        <v>1</v>
      </c>
      <c r="N130" s="135" t="s">
        <v>34</v>
      </c>
      <c r="O130" s="136">
        <v>0.29499999999999998</v>
      </c>
      <c r="P130" s="136">
        <f t="shared" si="1"/>
        <v>2.2231199999999998</v>
      </c>
      <c r="Q130" s="136">
        <v>0</v>
      </c>
      <c r="R130" s="136">
        <f t="shared" si="2"/>
        <v>0</v>
      </c>
      <c r="S130" s="136">
        <v>0</v>
      </c>
      <c r="T130" s="137">
        <f t="shared" si="3"/>
        <v>0</v>
      </c>
      <c r="AR130" s="138" t="s">
        <v>113</v>
      </c>
      <c r="AT130" s="138" t="s">
        <v>109</v>
      </c>
      <c r="AU130" s="138" t="s">
        <v>114</v>
      </c>
      <c r="AY130" s="13" t="s">
        <v>107</v>
      </c>
      <c r="BE130" s="139">
        <f t="shared" si="4"/>
        <v>0</v>
      </c>
      <c r="BF130" s="139">
        <f t="shared" si="5"/>
        <v>0</v>
      </c>
      <c r="BG130" s="139">
        <f t="shared" si="6"/>
        <v>0</v>
      </c>
      <c r="BH130" s="139">
        <f t="shared" si="7"/>
        <v>0</v>
      </c>
      <c r="BI130" s="139">
        <f t="shared" si="8"/>
        <v>0</v>
      </c>
      <c r="BJ130" s="13" t="s">
        <v>114</v>
      </c>
      <c r="BK130" s="139">
        <f t="shared" si="9"/>
        <v>0</v>
      </c>
      <c r="BL130" s="13" t="s">
        <v>113</v>
      </c>
      <c r="BM130" s="138" t="s">
        <v>125</v>
      </c>
    </row>
    <row r="131" spans="2:65" s="1" customFormat="1" ht="24.2" customHeight="1" x14ac:dyDescent="0.2">
      <c r="B131" s="126"/>
      <c r="C131" s="127" t="s">
        <v>126</v>
      </c>
      <c r="D131" s="127" t="s">
        <v>109</v>
      </c>
      <c r="E131" s="128" t="s">
        <v>127</v>
      </c>
      <c r="F131" s="129" t="s">
        <v>128</v>
      </c>
      <c r="G131" s="130" t="s">
        <v>112</v>
      </c>
      <c r="H131" s="131">
        <v>22.26</v>
      </c>
      <c r="I131" s="132"/>
      <c r="J131" s="132">
        <f t="shared" si="0"/>
        <v>0</v>
      </c>
      <c r="K131" s="133"/>
      <c r="L131" s="25"/>
      <c r="M131" s="134" t="s">
        <v>1</v>
      </c>
      <c r="N131" s="135" t="s">
        <v>34</v>
      </c>
      <c r="O131" s="136">
        <v>2.5139999999999998</v>
      </c>
      <c r="P131" s="136">
        <f t="shared" si="1"/>
        <v>55.961640000000003</v>
      </c>
      <c r="Q131" s="136">
        <v>0</v>
      </c>
      <c r="R131" s="136">
        <f t="shared" si="2"/>
        <v>0</v>
      </c>
      <c r="S131" s="136">
        <v>0</v>
      </c>
      <c r="T131" s="137">
        <f t="shared" si="3"/>
        <v>0</v>
      </c>
      <c r="AR131" s="138" t="s">
        <v>113</v>
      </c>
      <c r="AT131" s="138" t="s">
        <v>109</v>
      </c>
      <c r="AU131" s="138" t="s">
        <v>114</v>
      </c>
      <c r="AY131" s="13" t="s">
        <v>107</v>
      </c>
      <c r="BE131" s="139">
        <f t="shared" si="4"/>
        <v>0</v>
      </c>
      <c r="BF131" s="139">
        <f t="shared" si="5"/>
        <v>0</v>
      </c>
      <c r="BG131" s="139">
        <f t="shared" si="6"/>
        <v>0</v>
      </c>
      <c r="BH131" s="139">
        <f t="shared" si="7"/>
        <v>0</v>
      </c>
      <c r="BI131" s="139">
        <f t="shared" si="8"/>
        <v>0</v>
      </c>
      <c r="BJ131" s="13" t="s">
        <v>114</v>
      </c>
      <c r="BK131" s="139">
        <f t="shared" si="9"/>
        <v>0</v>
      </c>
      <c r="BL131" s="13" t="s">
        <v>113</v>
      </c>
      <c r="BM131" s="138" t="s">
        <v>129</v>
      </c>
    </row>
    <row r="132" spans="2:65" s="1" customFormat="1" ht="37.9" customHeight="1" x14ac:dyDescent="0.2">
      <c r="B132" s="126"/>
      <c r="C132" s="127" t="s">
        <v>130</v>
      </c>
      <c r="D132" s="127" t="s">
        <v>109</v>
      </c>
      <c r="E132" s="128" t="s">
        <v>131</v>
      </c>
      <c r="F132" s="129" t="s">
        <v>132</v>
      </c>
      <c r="G132" s="130" t="s">
        <v>112</v>
      </c>
      <c r="H132" s="131">
        <v>22.26</v>
      </c>
      <c r="I132" s="132"/>
      <c r="J132" s="132">
        <f t="shared" si="0"/>
        <v>0</v>
      </c>
      <c r="K132" s="133"/>
      <c r="L132" s="25"/>
      <c r="M132" s="134" t="s">
        <v>1</v>
      </c>
      <c r="N132" s="135" t="s">
        <v>34</v>
      </c>
      <c r="O132" s="136">
        <v>0.61299999999999999</v>
      </c>
      <c r="P132" s="136">
        <f t="shared" si="1"/>
        <v>13.645380000000001</v>
      </c>
      <c r="Q132" s="136">
        <v>0</v>
      </c>
      <c r="R132" s="136">
        <f t="shared" si="2"/>
        <v>0</v>
      </c>
      <c r="S132" s="136">
        <v>0</v>
      </c>
      <c r="T132" s="137">
        <f t="shared" si="3"/>
        <v>0</v>
      </c>
      <c r="AR132" s="138" t="s">
        <v>113</v>
      </c>
      <c r="AT132" s="138" t="s">
        <v>109</v>
      </c>
      <c r="AU132" s="138" t="s">
        <v>114</v>
      </c>
      <c r="AY132" s="13" t="s">
        <v>107</v>
      </c>
      <c r="BE132" s="139">
        <f t="shared" si="4"/>
        <v>0</v>
      </c>
      <c r="BF132" s="139">
        <f t="shared" si="5"/>
        <v>0</v>
      </c>
      <c r="BG132" s="139">
        <f t="shared" si="6"/>
        <v>0</v>
      </c>
      <c r="BH132" s="139">
        <f t="shared" si="7"/>
        <v>0</v>
      </c>
      <c r="BI132" s="139">
        <f t="shared" si="8"/>
        <v>0</v>
      </c>
      <c r="BJ132" s="13" t="s">
        <v>114</v>
      </c>
      <c r="BK132" s="139">
        <f t="shared" si="9"/>
        <v>0</v>
      </c>
      <c r="BL132" s="13" t="s">
        <v>113</v>
      </c>
      <c r="BM132" s="138" t="s">
        <v>133</v>
      </c>
    </row>
    <row r="133" spans="2:65" s="1" customFormat="1" ht="21.75" customHeight="1" x14ac:dyDescent="0.2">
      <c r="B133" s="126"/>
      <c r="C133" s="127" t="s">
        <v>134</v>
      </c>
      <c r="D133" s="127" t="s">
        <v>109</v>
      </c>
      <c r="E133" s="128" t="s">
        <v>135</v>
      </c>
      <c r="F133" s="129" t="s">
        <v>136</v>
      </c>
      <c r="G133" s="130" t="s">
        <v>112</v>
      </c>
      <c r="H133" s="131">
        <v>0.503</v>
      </c>
      <c r="I133" s="132"/>
      <c r="J133" s="132">
        <f t="shared" si="0"/>
        <v>0</v>
      </c>
      <c r="K133" s="133"/>
      <c r="L133" s="25"/>
      <c r="M133" s="134" t="s">
        <v>1</v>
      </c>
      <c r="N133" s="135" t="s">
        <v>34</v>
      </c>
      <c r="O133" s="136">
        <v>2.9609999999999999</v>
      </c>
      <c r="P133" s="136">
        <f t="shared" si="1"/>
        <v>1.4893829999999999</v>
      </c>
      <c r="Q133" s="136">
        <v>0</v>
      </c>
      <c r="R133" s="136">
        <f t="shared" si="2"/>
        <v>0</v>
      </c>
      <c r="S133" s="136">
        <v>0</v>
      </c>
      <c r="T133" s="137">
        <f t="shared" si="3"/>
        <v>0</v>
      </c>
      <c r="AR133" s="138" t="s">
        <v>113</v>
      </c>
      <c r="AT133" s="138" t="s">
        <v>109</v>
      </c>
      <c r="AU133" s="138" t="s">
        <v>114</v>
      </c>
      <c r="AY133" s="13" t="s">
        <v>107</v>
      </c>
      <c r="BE133" s="139">
        <f t="shared" si="4"/>
        <v>0</v>
      </c>
      <c r="BF133" s="139">
        <f t="shared" si="5"/>
        <v>0</v>
      </c>
      <c r="BG133" s="139">
        <f t="shared" si="6"/>
        <v>0</v>
      </c>
      <c r="BH133" s="139">
        <f t="shared" si="7"/>
        <v>0</v>
      </c>
      <c r="BI133" s="139">
        <f t="shared" si="8"/>
        <v>0</v>
      </c>
      <c r="BJ133" s="13" t="s">
        <v>114</v>
      </c>
      <c r="BK133" s="139">
        <f t="shared" si="9"/>
        <v>0</v>
      </c>
      <c r="BL133" s="13" t="s">
        <v>113</v>
      </c>
      <c r="BM133" s="138" t="s">
        <v>137</v>
      </c>
    </row>
    <row r="134" spans="2:65" s="1" customFormat="1" ht="37.9" customHeight="1" x14ac:dyDescent="0.2">
      <c r="B134" s="126"/>
      <c r="C134" s="127" t="s">
        <v>138</v>
      </c>
      <c r="D134" s="127" t="s">
        <v>109</v>
      </c>
      <c r="E134" s="128" t="s">
        <v>139</v>
      </c>
      <c r="F134" s="129" t="s">
        <v>140</v>
      </c>
      <c r="G134" s="130" t="s">
        <v>112</v>
      </c>
      <c r="H134" s="131">
        <v>0.503</v>
      </c>
      <c r="I134" s="132"/>
      <c r="J134" s="132">
        <f t="shared" si="0"/>
        <v>0</v>
      </c>
      <c r="K134" s="133"/>
      <c r="L134" s="25"/>
      <c r="M134" s="134" t="s">
        <v>1</v>
      </c>
      <c r="N134" s="135" t="s">
        <v>34</v>
      </c>
      <c r="O134" s="136">
        <v>0.44700000000000001</v>
      </c>
      <c r="P134" s="136">
        <f t="shared" si="1"/>
        <v>0.22484100000000001</v>
      </c>
      <c r="Q134" s="136">
        <v>0</v>
      </c>
      <c r="R134" s="136">
        <f t="shared" si="2"/>
        <v>0</v>
      </c>
      <c r="S134" s="136">
        <v>0</v>
      </c>
      <c r="T134" s="137">
        <f t="shared" si="3"/>
        <v>0</v>
      </c>
      <c r="AR134" s="138" t="s">
        <v>113</v>
      </c>
      <c r="AT134" s="138" t="s">
        <v>109</v>
      </c>
      <c r="AU134" s="138" t="s">
        <v>114</v>
      </c>
      <c r="AY134" s="13" t="s">
        <v>107</v>
      </c>
      <c r="BE134" s="139">
        <f t="shared" si="4"/>
        <v>0</v>
      </c>
      <c r="BF134" s="139">
        <f t="shared" si="5"/>
        <v>0</v>
      </c>
      <c r="BG134" s="139">
        <f t="shared" si="6"/>
        <v>0</v>
      </c>
      <c r="BH134" s="139">
        <f t="shared" si="7"/>
        <v>0</v>
      </c>
      <c r="BI134" s="139">
        <f t="shared" si="8"/>
        <v>0</v>
      </c>
      <c r="BJ134" s="13" t="s">
        <v>114</v>
      </c>
      <c r="BK134" s="139">
        <f t="shared" si="9"/>
        <v>0</v>
      </c>
      <c r="BL134" s="13" t="s">
        <v>113</v>
      </c>
      <c r="BM134" s="138" t="s">
        <v>141</v>
      </c>
    </row>
    <row r="135" spans="2:65" s="1" customFormat="1" ht="24.2" customHeight="1" x14ac:dyDescent="0.2">
      <c r="B135" s="126"/>
      <c r="C135" s="127" t="s">
        <v>142</v>
      </c>
      <c r="D135" s="127" t="s">
        <v>109</v>
      </c>
      <c r="E135" s="128" t="s">
        <v>143</v>
      </c>
      <c r="F135" s="129" t="s">
        <v>144</v>
      </c>
      <c r="G135" s="130" t="s">
        <v>112</v>
      </c>
      <c r="H135" s="131">
        <v>116.19799999999999</v>
      </c>
      <c r="I135" s="132"/>
      <c r="J135" s="132">
        <f t="shared" si="0"/>
        <v>0</v>
      </c>
      <c r="K135" s="133"/>
      <c r="L135" s="25"/>
      <c r="M135" s="134" t="s">
        <v>1</v>
      </c>
      <c r="N135" s="135" t="s">
        <v>34</v>
      </c>
      <c r="O135" s="136">
        <v>8.6999999999999994E-2</v>
      </c>
      <c r="P135" s="136">
        <f t="shared" si="1"/>
        <v>10.109226</v>
      </c>
      <c r="Q135" s="136">
        <v>0</v>
      </c>
      <c r="R135" s="136">
        <f t="shared" si="2"/>
        <v>0</v>
      </c>
      <c r="S135" s="136">
        <v>0</v>
      </c>
      <c r="T135" s="137">
        <f t="shared" si="3"/>
        <v>0</v>
      </c>
      <c r="AR135" s="138" t="s">
        <v>113</v>
      </c>
      <c r="AT135" s="138" t="s">
        <v>109</v>
      </c>
      <c r="AU135" s="138" t="s">
        <v>114</v>
      </c>
      <c r="AY135" s="13" t="s">
        <v>107</v>
      </c>
      <c r="BE135" s="139">
        <f t="shared" si="4"/>
        <v>0</v>
      </c>
      <c r="BF135" s="139">
        <f t="shared" si="5"/>
        <v>0</v>
      </c>
      <c r="BG135" s="139">
        <f t="shared" si="6"/>
        <v>0</v>
      </c>
      <c r="BH135" s="139">
        <f t="shared" si="7"/>
        <v>0</v>
      </c>
      <c r="BI135" s="139">
        <f t="shared" si="8"/>
        <v>0</v>
      </c>
      <c r="BJ135" s="13" t="s">
        <v>114</v>
      </c>
      <c r="BK135" s="139">
        <f t="shared" si="9"/>
        <v>0</v>
      </c>
      <c r="BL135" s="13" t="s">
        <v>113</v>
      </c>
      <c r="BM135" s="138" t="s">
        <v>145</v>
      </c>
    </row>
    <row r="136" spans="2:65" s="1" customFormat="1" ht="49.15" customHeight="1" x14ac:dyDescent="0.2">
      <c r="B136" s="126"/>
      <c r="C136" s="127" t="s">
        <v>146</v>
      </c>
      <c r="D136" s="127" t="s">
        <v>109</v>
      </c>
      <c r="E136" s="128" t="s">
        <v>147</v>
      </c>
      <c r="F136" s="129" t="s">
        <v>148</v>
      </c>
      <c r="G136" s="130" t="s">
        <v>149</v>
      </c>
      <c r="H136" s="131">
        <v>172</v>
      </c>
      <c r="I136" s="132"/>
      <c r="J136" s="132">
        <f t="shared" si="0"/>
        <v>0</v>
      </c>
      <c r="K136" s="133"/>
      <c r="L136" s="25"/>
      <c r="M136" s="134" t="s">
        <v>1</v>
      </c>
      <c r="N136" s="135" t="s">
        <v>34</v>
      </c>
      <c r="O136" s="136">
        <v>0.01</v>
      </c>
      <c r="P136" s="136">
        <f t="shared" si="1"/>
        <v>1.72</v>
      </c>
      <c r="Q136" s="136">
        <v>0</v>
      </c>
      <c r="R136" s="136">
        <f t="shared" si="2"/>
        <v>0</v>
      </c>
      <c r="S136" s="136">
        <v>0</v>
      </c>
      <c r="T136" s="137">
        <f t="shared" si="3"/>
        <v>0</v>
      </c>
      <c r="AR136" s="138" t="s">
        <v>113</v>
      </c>
      <c r="AT136" s="138" t="s">
        <v>109</v>
      </c>
      <c r="AU136" s="138" t="s">
        <v>114</v>
      </c>
      <c r="AY136" s="13" t="s">
        <v>107</v>
      </c>
      <c r="BE136" s="139">
        <f t="shared" si="4"/>
        <v>0</v>
      </c>
      <c r="BF136" s="139">
        <f t="shared" si="5"/>
        <v>0</v>
      </c>
      <c r="BG136" s="139">
        <f t="shared" si="6"/>
        <v>0</v>
      </c>
      <c r="BH136" s="139">
        <f t="shared" si="7"/>
        <v>0</v>
      </c>
      <c r="BI136" s="139">
        <f t="shared" si="8"/>
        <v>0</v>
      </c>
      <c r="BJ136" s="13" t="s">
        <v>114</v>
      </c>
      <c r="BK136" s="139">
        <f t="shared" si="9"/>
        <v>0</v>
      </c>
      <c r="BL136" s="13" t="s">
        <v>113</v>
      </c>
      <c r="BM136" s="138" t="s">
        <v>150</v>
      </c>
    </row>
    <row r="137" spans="2:65" s="1" customFormat="1" ht="21.75" customHeight="1" x14ac:dyDescent="0.2">
      <c r="B137" s="126"/>
      <c r="C137" s="127" t="s">
        <v>151</v>
      </c>
      <c r="D137" s="127" t="s">
        <v>109</v>
      </c>
      <c r="E137" s="128" t="s">
        <v>152</v>
      </c>
      <c r="F137" s="129" t="s">
        <v>153</v>
      </c>
      <c r="G137" s="130" t="s">
        <v>149</v>
      </c>
      <c r="H137" s="131">
        <v>386.16</v>
      </c>
      <c r="I137" s="132"/>
      <c r="J137" s="132">
        <f t="shared" si="0"/>
        <v>0</v>
      </c>
      <c r="K137" s="133"/>
      <c r="L137" s="25"/>
      <c r="M137" s="134" t="s">
        <v>1</v>
      </c>
      <c r="N137" s="135" t="s">
        <v>34</v>
      </c>
      <c r="O137" s="136">
        <v>1.7000000000000001E-2</v>
      </c>
      <c r="P137" s="136">
        <f t="shared" si="1"/>
        <v>6.5647200000000012</v>
      </c>
      <c r="Q137" s="136">
        <v>0</v>
      </c>
      <c r="R137" s="136">
        <f t="shared" si="2"/>
        <v>0</v>
      </c>
      <c r="S137" s="136">
        <v>0</v>
      </c>
      <c r="T137" s="137">
        <f t="shared" si="3"/>
        <v>0</v>
      </c>
      <c r="AR137" s="138" t="s">
        <v>113</v>
      </c>
      <c r="AT137" s="138" t="s">
        <v>109</v>
      </c>
      <c r="AU137" s="138" t="s">
        <v>114</v>
      </c>
      <c r="AY137" s="13" t="s">
        <v>107</v>
      </c>
      <c r="BE137" s="139">
        <f t="shared" si="4"/>
        <v>0</v>
      </c>
      <c r="BF137" s="139">
        <f t="shared" si="5"/>
        <v>0</v>
      </c>
      <c r="BG137" s="139">
        <f t="shared" si="6"/>
        <v>0</v>
      </c>
      <c r="BH137" s="139">
        <f t="shared" si="7"/>
        <v>0</v>
      </c>
      <c r="BI137" s="139">
        <f t="shared" si="8"/>
        <v>0</v>
      </c>
      <c r="BJ137" s="13" t="s">
        <v>114</v>
      </c>
      <c r="BK137" s="139">
        <f t="shared" si="9"/>
        <v>0</v>
      </c>
      <c r="BL137" s="13" t="s">
        <v>113</v>
      </c>
      <c r="BM137" s="138" t="s">
        <v>154</v>
      </c>
    </row>
    <row r="138" spans="2:65" s="11" customFormat="1" ht="22.9" customHeight="1" x14ac:dyDescent="0.2">
      <c r="B138" s="115"/>
      <c r="D138" s="116" t="s">
        <v>67</v>
      </c>
      <c r="E138" s="124" t="s">
        <v>114</v>
      </c>
      <c r="F138" s="124" t="s">
        <v>155</v>
      </c>
      <c r="J138" s="125">
        <f>BK138</f>
        <v>0</v>
      </c>
      <c r="L138" s="115"/>
      <c r="M138" s="119"/>
      <c r="P138" s="120">
        <f>P139</f>
        <v>0.81378304000000001</v>
      </c>
      <c r="R138" s="120">
        <f>R139</f>
        <v>1.8514943999999998</v>
      </c>
      <c r="T138" s="121">
        <f>T139</f>
        <v>0</v>
      </c>
      <c r="AR138" s="116" t="s">
        <v>73</v>
      </c>
      <c r="AT138" s="122" t="s">
        <v>67</v>
      </c>
      <c r="AU138" s="122" t="s">
        <v>73</v>
      </c>
      <c r="AY138" s="116" t="s">
        <v>107</v>
      </c>
      <c r="BK138" s="123">
        <f>BK139</f>
        <v>0</v>
      </c>
    </row>
    <row r="139" spans="2:65" s="1" customFormat="1" ht="21.75" customHeight="1" x14ac:dyDescent="0.2">
      <c r="B139" s="126"/>
      <c r="C139" s="127" t="s">
        <v>156</v>
      </c>
      <c r="D139" s="127" t="s">
        <v>109</v>
      </c>
      <c r="E139" s="128" t="s">
        <v>157</v>
      </c>
      <c r="F139" s="129" t="s">
        <v>158</v>
      </c>
      <c r="G139" s="130" t="s">
        <v>112</v>
      </c>
      <c r="H139" s="131">
        <v>0.89600000000000002</v>
      </c>
      <c r="I139" s="132"/>
      <c r="J139" s="132">
        <f>ROUND(I139*H139,2)</f>
        <v>0</v>
      </c>
      <c r="K139" s="133"/>
      <c r="L139" s="25"/>
      <c r="M139" s="134" t="s">
        <v>1</v>
      </c>
      <c r="N139" s="135" t="s">
        <v>34</v>
      </c>
      <c r="O139" s="136">
        <v>0.90824000000000005</v>
      </c>
      <c r="P139" s="136">
        <f>O139*H139</f>
        <v>0.81378304000000001</v>
      </c>
      <c r="Q139" s="136">
        <v>2.0663999999999998</v>
      </c>
      <c r="R139" s="136">
        <f>Q139*H139</f>
        <v>1.8514943999999998</v>
      </c>
      <c r="S139" s="136">
        <v>0</v>
      </c>
      <c r="T139" s="137">
        <f>S139*H139</f>
        <v>0</v>
      </c>
      <c r="AR139" s="138" t="s">
        <v>113</v>
      </c>
      <c r="AT139" s="138" t="s">
        <v>109</v>
      </c>
      <c r="AU139" s="138" t="s">
        <v>114</v>
      </c>
      <c r="AY139" s="13" t="s">
        <v>107</v>
      </c>
      <c r="BE139" s="139">
        <f>IF(N139="základná",J139,0)</f>
        <v>0</v>
      </c>
      <c r="BF139" s="139">
        <f>IF(N139="znížená",J139,0)</f>
        <v>0</v>
      </c>
      <c r="BG139" s="139">
        <f>IF(N139="zákl. prenesená",J139,0)</f>
        <v>0</v>
      </c>
      <c r="BH139" s="139">
        <f>IF(N139="zníž. prenesená",J139,0)</f>
        <v>0</v>
      </c>
      <c r="BI139" s="139">
        <f>IF(N139="nulová",J139,0)</f>
        <v>0</v>
      </c>
      <c r="BJ139" s="13" t="s">
        <v>114</v>
      </c>
      <c r="BK139" s="139">
        <f>ROUND(I139*H139,2)</f>
        <v>0</v>
      </c>
      <c r="BL139" s="13" t="s">
        <v>113</v>
      </c>
      <c r="BM139" s="138" t="s">
        <v>159</v>
      </c>
    </row>
    <row r="140" spans="2:65" s="11" customFormat="1" ht="22.9" customHeight="1" x14ac:dyDescent="0.2">
      <c r="B140" s="115"/>
      <c r="D140" s="116" t="s">
        <v>67</v>
      </c>
      <c r="E140" s="124" t="s">
        <v>113</v>
      </c>
      <c r="F140" s="124" t="s">
        <v>160</v>
      </c>
      <c r="J140" s="125">
        <f>BK140</f>
        <v>0</v>
      </c>
      <c r="L140" s="115"/>
      <c r="M140" s="119"/>
      <c r="P140" s="120">
        <f>P141</f>
        <v>0.2021</v>
      </c>
      <c r="R140" s="120">
        <f>R141</f>
        <v>0.69625599999999999</v>
      </c>
      <c r="T140" s="121">
        <f>T141</f>
        <v>0</v>
      </c>
      <c r="AR140" s="116" t="s">
        <v>73</v>
      </c>
      <c r="AT140" s="122" t="s">
        <v>67</v>
      </c>
      <c r="AU140" s="122" t="s">
        <v>73</v>
      </c>
      <c r="AY140" s="116" t="s">
        <v>107</v>
      </c>
      <c r="BK140" s="123">
        <f>BK141</f>
        <v>0</v>
      </c>
    </row>
    <row r="141" spans="2:65" s="1" customFormat="1" ht="33" customHeight="1" x14ac:dyDescent="0.2">
      <c r="B141" s="126"/>
      <c r="C141" s="127" t="s">
        <v>161</v>
      </c>
      <c r="D141" s="127" t="s">
        <v>109</v>
      </c>
      <c r="E141" s="128" t="s">
        <v>162</v>
      </c>
      <c r="F141" s="129" t="s">
        <v>163</v>
      </c>
      <c r="G141" s="130" t="s">
        <v>149</v>
      </c>
      <c r="H141" s="131">
        <v>4.3</v>
      </c>
      <c r="I141" s="132"/>
      <c r="J141" s="132">
        <f>ROUND(I141*H141,2)</f>
        <v>0</v>
      </c>
      <c r="K141" s="133"/>
      <c r="L141" s="25"/>
      <c r="M141" s="134" t="s">
        <v>1</v>
      </c>
      <c r="N141" s="135" t="s">
        <v>34</v>
      </c>
      <c r="O141" s="136">
        <v>4.7E-2</v>
      </c>
      <c r="P141" s="136">
        <f>O141*H141</f>
        <v>0.2021</v>
      </c>
      <c r="Q141" s="136">
        <v>0.16192000000000001</v>
      </c>
      <c r="R141" s="136">
        <f>Q141*H141</f>
        <v>0.69625599999999999</v>
      </c>
      <c r="S141" s="136">
        <v>0</v>
      </c>
      <c r="T141" s="137">
        <f>S141*H141</f>
        <v>0</v>
      </c>
      <c r="AR141" s="138" t="s">
        <v>113</v>
      </c>
      <c r="AT141" s="138" t="s">
        <v>109</v>
      </c>
      <c r="AU141" s="138" t="s">
        <v>114</v>
      </c>
      <c r="AY141" s="13" t="s">
        <v>107</v>
      </c>
      <c r="BE141" s="139">
        <f>IF(N141="základná",J141,0)</f>
        <v>0</v>
      </c>
      <c r="BF141" s="139">
        <f>IF(N141="znížená",J141,0)</f>
        <v>0</v>
      </c>
      <c r="BG141" s="139">
        <f>IF(N141="zákl. prenesená",J141,0)</f>
        <v>0</v>
      </c>
      <c r="BH141" s="139">
        <f>IF(N141="zníž. prenesená",J141,0)</f>
        <v>0</v>
      </c>
      <c r="BI141" s="139">
        <f>IF(N141="nulová",J141,0)</f>
        <v>0</v>
      </c>
      <c r="BJ141" s="13" t="s">
        <v>114</v>
      </c>
      <c r="BK141" s="139">
        <f>ROUND(I141*H141,2)</f>
        <v>0</v>
      </c>
      <c r="BL141" s="13" t="s">
        <v>113</v>
      </c>
      <c r="BM141" s="138" t="s">
        <v>164</v>
      </c>
    </row>
    <row r="142" spans="2:65" s="11" customFormat="1" ht="22.9" customHeight="1" x14ac:dyDescent="0.2">
      <c r="B142" s="115"/>
      <c r="D142" s="116" t="s">
        <v>67</v>
      </c>
      <c r="E142" s="124" t="s">
        <v>126</v>
      </c>
      <c r="F142" s="124" t="s">
        <v>165</v>
      </c>
      <c r="J142" s="125">
        <f>BK142</f>
        <v>0</v>
      </c>
      <c r="L142" s="115"/>
      <c r="M142" s="119"/>
      <c r="P142" s="120">
        <f>SUM(P143:P146)</f>
        <v>41.746020000000001</v>
      </c>
      <c r="R142" s="120">
        <f>SUM(R143:R146)</f>
        <v>230.41648499999999</v>
      </c>
      <c r="T142" s="121">
        <f>SUM(T143:T146)</f>
        <v>0</v>
      </c>
      <c r="AR142" s="116" t="s">
        <v>73</v>
      </c>
      <c r="AT142" s="122" t="s">
        <v>67</v>
      </c>
      <c r="AU142" s="122" t="s">
        <v>73</v>
      </c>
      <c r="AY142" s="116" t="s">
        <v>107</v>
      </c>
      <c r="BK142" s="123">
        <f>SUM(BK143:BK146)</f>
        <v>0</v>
      </c>
    </row>
    <row r="143" spans="2:65" s="1" customFormat="1" ht="33" customHeight="1" x14ac:dyDescent="0.2">
      <c r="B143" s="126"/>
      <c r="C143" s="127" t="s">
        <v>166</v>
      </c>
      <c r="D143" s="127" t="s">
        <v>109</v>
      </c>
      <c r="E143" s="128" t="s">
        <v>167</v>
      </c>
      <c r="F143" s="129" t="s">
        <v>168</v>
      </c>
      <c r="G143" s="130" t="s">
        <v>149</v>
      </c>
      <c r="H143" s="131">
        <v>361.5</v>
      </c>
      <c r="I143" s="132"/>
      <c r="J143" s="132">
        <f>ROUND(I143*H143,2)</f>
        <v>0</v>
      </c>
      <c r="K143" s="133"/>
      <c r="L143" s="25"/>
      <c r="M143" s="134" t="s">
        <v>1</v>
      </c>
      <c r="N143" s="135" t="s">
        <v>34</v>
      </c>
      <c r="O143" s="136">
        <v>5.3120000000000001E-2</v>
      </c>
      <c r="P143" s="136">
        <f>O143*H143</f>
        <v>19.20288</v>
      </c>
      <c r="Q143" s="136">
        <v>0.36834</v>
      </c>
      <c r="R143" s="136">
        <f>Q143*H143</f>
        <v>133.15491</v>
      </c>
      <c r="S143" s="136">
        <v>0</v>
      </c>
      <c r="T143" s="137">
        <f>S143*H143</f>
        <v>0</v>
      </c>
      <c r="AR143" s="138" t="s">
        <v>113</v>
      </c>
      <c r="AT143" s="138" t="s">
        <v>109</v>
      </c>
      <c r="AU143" s="138" t="s">
        <v>114</v>
      </c>
      <c r="AY143" s="13" t="s">
        <v>107</v>
      </c>
      <c r="BE143" s="139">
        <f>IF(N143="základná",J143,0)</f>
        <v>0</v>
      </c>
      <c r="BF143" s="139">
        <f>IF(N143="znížená",J143,0)</f>
        <v>0</v>
      </c>
      <c r="BG143" s="139">
        <f>IF(N143="zákl. prenesená",J143,0)</f>
        <v>0</v>
      </c>
      <c r="BH143" s="139">
        <f>IF(N143="zníž. prenesená",J143,0)</f>
        <v>0</v>
      </c>
      <c r="BI143" s="139">
        <f>IF(N143="nulová",J143,0)</f>
        <v>0</v>
      </c>
      <c r="BJ143" s="13" t="s">
        <v>114</v>
      </c>
      <c r="BK143" s="139">
        <f>ROUND(I143*H143,2)</f>
        <v>0</v>
      </c>
      <c r="BL143" s="13" t="s">
        <v>113</v>
      </c>
      <c r="BM143" s="138" t="s">
        <v>169</v>
      </c>
    </row>
    <row r="144" spans="2:65" s="1" customFormat="1" ht="33" customHeight="1" x14ac:dyDescent="0.2">
      <c r="B144" s="126"/>
      <c r="C144" s="127" t="s">
        <v>170</v>
      </c>
      <c r="D144" s="127" t="s">
        <v>109</v>
      </c>
      <c r="E144" s="128" t="s">
        <v>171</v>
      </c>
      <c r="F144" s="129" t="s">
        <v>172</v>
      </c>
      <c r="G144" s="130" t="s">
        <v>149</v>
      </c>
      <c r="H144" s="131">
        <v>361.5</v>
      </c>
      <c r="I144" s="132"/>
      <c r="J144" s="132">
        <f>ROUND(I144*H144,2)</f>
        <v>0</v>
      </c>
      <c r="K144" s="133"/>
      <c r="L144" s="25"/>
      <c r="M144" s="134" t="s">
        <v>1</v>
      </c>
      <c r="N144" s="135" t="s">
        <v>34</v>
      </c>
      <c r="O144" s="136">
        <v>2.0119999999999999E-2</v>
      </c>
      <c r="P144" s="136">
        <f>O144*H144</f>
        <v>7.2733799999999995</v>
      </c>
      <c r="Q144" s="136">
        <v>0.106</v>
      </c>
      <c r="R144" s="136">
        <f>Q144*H144</f>
        <v>38.318999999999996</v>
      </c>
      <c r="S144" s="136">
        <v>0</v>
      </c>
      <c r="T144" s="137">
        <f>S144*H144</f>
        <v>0</v>
      </c>
      <c r="AR144" s="138" t="s">
        <v>113</v>
      </c>
      <c r="AT144" s="138" t="s">
        <v>109</v>
      </c>
      <c r="AU144" s="138" t="s">
        <v>114</v>
      </c>
      <c r="AY144" s="13" t="s">
        <v>107</v>
      </c>
      <c r="BE144" s="139">
        <f>IF(N144="základná",J144,0)</f>
        <v>0</v>
      </c>
      <c r="BF144" s="139">
        <f>IF(N144="znížená",J144,0)</f>
        <v>0</v>
      </c>
      <c r="BG144" s="139">
        <f>IF(N144="zákl. prenesená",J144,0)</f>
        <v>0</v>
      </c>
      <c r="BH144" s="139">
        <f>IF(N144="zníž. prenesená",J144,0)</f>
        <v>0</v>
      </c>
      <c r="BI144" s="139">
        <f>IF(N144="nulová",J144,0)</f>
        <v>0</v>
      </c>
      <c r="BJ144" s="13" t="s">
        <v>114</v>
      </c>
      <c r="BK144" s="139">
        <f>ROUND(I144*H144,2)</f>
        <v>0</v>
      </c>
      <c r="BL144" s="13" t="s">
        <v>113</v>
      </c>
      <c r="BM144" s="138" t="s">
        <v>173</v>
      </c>
    </row>
    <row r="145" spans="2:65" s="1" customFormat="1" ht="33" customHeight="1" x14ac:dyDescent="0.2">
      <c r="B145" s="126"/>
      <c r="C145" s="127" t="s">
        <v>174</v>
      </c>
      <c r="D145" s="127" t="s">
        <v>109</v>
      </c>
      <c r="E145" s="128" t="s">
        <v>175</v>
      </c>
      <c r="F145" s="129" t="s">
        <v>176</v>
      </c>
      <c r="G145" s="130" t="s">
        <v>149</v>
      </c>
      <c r="H145" s="131">
        <v>361.5</v>
      </c>
      <c r="I145" s="132"/>
      <c r="J145" s="132">
        <f>ROUND(I145*H145,2)</f>
        <v>0</v>
      </c>
      <c r="K145" s="133"/>
      <c r="L145" s="25"/>
      <c r="M145" s="134" t="s">
        <v>1</v>
      </c>
      <c r="N145" s="135" t="s">
        <v>34</v>
      </c>
      <c r="O145" s="136">
        <v>2.3120000000000002E-2</v>
      </c>
      <c r="P145" s="136">
        <f>O145*H145</f>
        <v>8.3578799999999998</v>
      </c>
      <c r="Q145" s="136">
        <v>0.1012</v>
      </c>
      <c r="R145" s="136">
        <f>Q145*H145</f>
        <v>36.583799999999997</v>
      </c>
      <c r="S145" s="136">
        <v>0</v>
      </c>
      <c r="T145" s="137">
        <f>S145*H145</f>
        <v>0</v>
      </c>
      <c r="AR145" s="138" t="s">
        <v>113</v>
      </c>
      <c r="AT145" s="138" t="s">
        <v>109</v>
      </c>
      <c r="AU145" s="138" t="s">
        <v>114</v>
      </c>
      <c r="AY145" s="13" t="s">
        <v>107</v>
      </c>
      <c r="BE145" s="139">
        <f>IF(N145="základná",J145,0)</f>
        <v>0</v>
      </c>
      <c r="BF145" s="139">
        <f>IF(N145="znížená",J145,0)</f>
        <v>0</v>
      </c>
      <c r="BG145" s="139">
        <f>IF(N145="zákl. prenesená",J145,0)</f>
        <v>0</v>
      </c>
      <c r="BH145" s="139">
        <f>IF(N145="zníž. prenesená",J145,0)</f>
        <v>0</v>
      </c>
      <c r="BI145" s="139">
        <f>IF(N145="nulová",J145,0)</f>
        <v>0</v>
      </c>
      <c r="BJ145" s="13" t="s">
        <v>114</v>
      </c>
      <c r="BK145" s="139">
        <f>ROUND(I145*H145,2)</f>
        <v>0</v>
      </c>
      <c r="BL145" s="13" t="s">
        <v>113</v>
      </c>
      <c r="BM145" s="138" t="s">
        <v>177</v>
      </c>
    </row>
    <row r="146" spans="2:65" s="1" customFormat="1" ht="24.2" customHeight="1" x14ac:dyDescent="0.2">
      <c r="B146" s="126"/>
      <c r="C146" s="127" t="s">
        <v>178</v>
      </c>
      <c r="D146" s="127" t="s">
        <v>109</v>
      </c>
      <c r="E146" s="128" t="s">
        <v>179</v>
      </c>
      <c r="F146" s="129" t="s">
        <v>180</v>
      </c>
      <c r="G146" s="130" t="s">
        <v>149</v>
      </c>
      <c r="H146" s="131">
        <v>361.5</v>
      </c>
      <c r="I146" s="132"/>
      <c r="J146" s="132">
        <f>ROUND(I146*H146,2)</f>
        <v>0</v>
      </c>
      <c r="K146" s="133"/>
      <c r="L146" s="25"/>
      <c r="M146" s="134" t="s">
        <v>1</v>
      </c>
      <c r="N146" s="135" t="s">
        <v>34</v>
      </c>
      <c r="O146" s="136">
        <v>1.9120000000000002E-2</v>
      </c>
      <c r="P146" s="136">
        <f>O146*H146</f>
        <v>6.9118800000000009</v>
      </c>
      <c r="Q146" s="136">
        <v>6.1850000000000002E-2</v>
      </c>
      <c r="R146" s="136">
        <f>Q146*H146</f>
        <v>22.358775000000001</v>
      </c>
      <c r="S146" s="136">
        <v>0</v>
      </c>
      <c r="T146" s="137">
        <f>S146*H146</f>
        <v>0</v>
      </c>
      <c r="AR146" s="138" t="s">
        <v>113</v>
      </c>
      <c r="AT146" s="138" t="s">
        <v>109</v>
      </c>
      <c r="AU146" s="138" t="s">
        <v>114</v>
      </c>
      <c r="AY146" s="13" t="s">
        <v>107</v>
      </c>
      <c r="BE146" s="139">
        <f>IF(N146="základná",J146,0)</f>
        <v>0</v>
      </c>
      <c r="BF146" s="139">
        <f>IF(N146="znížená",J146,0)</f>
        <v>0</v>
      </c>
      <c r="BG146" s="139">
        <f>IF(N146="zákl. prenesená",J146,0)</f>
        <v>0</v>
      </c>
      <c r="BH146" s="139">
        <f>IF(N146="zníž. prenesená",J146,0)</f>
        <v>0</v>
      </c>
      <c r="BI146" s="139">
        <f>IF(N146="nulová",J146,0)</f>
        <v>0</v>
      </c>
      <c r="BJ146" s="13" t="s">
        <v>114</v>
      </c>
      <c r="BK146" s="139">
        <f>ROUND(I146*H146,2)</f>
        <v>0</v>
      </c>
      <c r="BL146" s="13" t="s">
        <v>113</v>
      </c>
      <c r="BM146" s="138" t="s">
        <v>181</v>
      </c>
    </row>
    <row r="147" spans="2:65" s="11" customFormat="1" ht="22.9" customHeight="1" x14ac:dyDescent="0.2">
      <c r="B147" s="115"/>
      <c r="D147" s="116" t="s">
        <v>67</v>
      </c>
      <c r="E147" s="124" t="s">
        <v>138</v>
      </c>
      <c r="F147" s="124" t="s">
        <v>182</v>
      </c>
      <c r="J147" s="125">
        <f>BK147</f>
        <v>0</v>
      </c>
      <c r="L147" s="115"/>
      <c r="M147" s="119"/>
      <c r="P147" s="120">
        <f>SUM(P148:P152)</f>
        <v>38.381999999999998</v>
      </c>
      <c r="R147" s="120">
        <f>SUM(R148:R152)</f>
        <v>24.793989999999997</v>
      </c>
      <c r="T147" s="121">
        <f>SUM(T148:T152)</f>
        <v>0</v>
      </c>
      <c r="AR147" s="116" t="s">
        <v>73</v>
      </c>
      <c r="AT147" s="122" t="s">
        <v>67</v>
      </c>
      <c r="AU147" s="122" t="s">
        <v>73</v>
      </c>
      <c r="AY147" s="116" t="s">
        <v>107</v>
      </c>
      <c r="BK147" s="123">
        <f>SUM(BK148:BK152)</f>
        <v>0</v>
      </c>
    </row>
    <row r="148" spans="2:65" s="1" customFormat="1" ht="33" customHeight="1" x14ac:dyDescent="0.2">
      <c r="B148" s="126"/>
      <c r="C148" s="127" t="s">
        <v>183</v>
      </c>
      <c r="D148" s="127" t="s">
        <v>109</v>
      </c>
      <c r="E148" s="128" t="s">
        <v>184</v>
      </c>
      <c r="F148" s="129" t="s">
        <v>185</v>
      </c>
      <c r="G148" s="130" t="s">
        <v>149</v>
      </c>
      <c r="H148" s="131">
        <v>200</v>
      </c>
      <c r="I148" s="132"/>
      <c r="J148" s="132">
        <f>ROUND(I148*H148,2)</f>
        <v>0</v>
      </c>
      <c r="K148" s="133"/>
      <c r="L148" s="25"/>
      <c r="M148" s="134" t="s">
        <v>1</v>
      </c>
      <c r="N148" s="135" t="s">
        <v>34</v>
      </c>
      <c r="O148" s="136">
        <v>7.0999999999999994E-2</v>
      </c>
      <c r="P148" s="136">
        <f>O148*H148</f>
        <v>14.2</v>
      </c>
      <c r="Q148" s="136">
        <v>1.829E-4</v>
      </c>
      <c r="R148" s="136">
        <f>Q148*H148</f>
        <v>3.6580000000000001E-2</v>
      </c>
      <c r="S148" s="136">
        <v>0</v>
      </c>
      <c r="T148" s="137">
        <f>S148*H148</f>
        <v>0</v>
      </c>
      <c r="AR148" s="138" t="s">
        <v>113</v>
      </c>
      <c r="AT148" s="138" t="s">
        <v>109</v>
      </c>
      <c r="AU148" s="138" t="s">
        <v>114</v>
      </c>
      <c r="AY148" s="13" t="s">
        <v>107</v>
      </c>
      <c r="BE148" s="139">
        <f>IF(N148="základná",J148,0)</f>
        <v>0</v>
      </c>
      <c r="BF148" s="139">
        <f>IF(N148="znížená",J148,0)</f>
        <v>0</v>
      </c>
      <c r="BG148" s="139">
        <f>IF(N148="zákl. prenesená",J148,0)</f>
        <v>0</v>
      </c>
      <c r="BH148" s="139">
        <f>IF(N148="zníž. prenesená",J148,0)</f>
        <v>0</v>
      </c>
      <c r="BI148" s="139">
        <f>IF(N148="nulová",J148,0)</f>
        <v>0</v>
      </c>
      <c r="BJ148" s="13" t="s">
        <v>114</v>
      </c>
      <c r="BK148" s="139">
        <f>ROUND(I148*H148,2)</f>
        <v>0</v>
      </c>
      <c r="BL148" s="13" t="s">
        <v>113</v>
      </c>
      <c r="BM148" s="138" t="s">
        <v>186</v>
      </c>
    </row>
    <row r="149" spans="2:65" s="1" customFormat="1" ht="37.9" customHeight="1" x14ac:dyDescent="0.2">
      <c r="B149" s="126"/>
      <c r="C149" s="140" t="s">
        <v>187</v>
      </c>
      <c r="D149" s="140" t="s">
        <v>188</v>
      </c>
      <c r="E149" s="141" t="s">
        <v>189</v>
      </c>
      <c r="F149" s="142" t="s">
        <v>190</v>
      </c>
      <c r="G149" s="143" t="s">
        <v>149</v>
      </c>
      <c r="H149" s="144">
        <v>200</v>
      </c>
      <c r="I149" s="145"/>
      <c r="J149" s="145">
        <f>ROUND(I149*H149,2)</f>
        <v>0</v>
      </c>
      <c r="K149" s="146"/>
      <c r="L149" s="147"/>
      <c r="M149" s="148" t="s">
        <v>1</v>
      </c>
      <c r="N149" s="149" t="s">
        <v>34</v>
      </c>
      <c r="O149" s="136">
        <v>0</v>
      </c>
      <c r="P149" s="136">
        <f>O149*H149</f>
        <v>0</v>
      </c>
      <c r="Q149" s="136">
        <v>2.0000000000000001E-4</v>
      </c>
      <c r="R149" s="136">
        <f>Q149*H149</f>
        <v>0.04</v>
      </c>
      <c r="S149" s="136">
        <v>0</v>
      </c>
      <c r="T149" s="137">
        <f>S149*H149</f>
        <v>0</v>
      </c>
      <c r="AR149" s="138" t="s">
        <v>138</v>
      </c>
      <c r="AT149" s="138" t="s">
        <v>188</v>
      </c>
      <c r="AU149" s="138" t="s">
        <v>114</v>
      </c>
      <c r="AY149" s="13" t="s">
        <v>107</v>
      </c>
      <c r="BE149" s="139">
        <f>IF(N149="základná",J149,0)</f>
        <v>0</v>
      </c>
      <c r="BF149" s="139">
        <f>IF(N149="znížená",J149,0)</f>
        <v>0</v>
      </c>
      <c r="BG149" s="139">
        <f>IF(N149="zákl. prenesená",J149,0)</f>
        <v>0</v>
      </c>
      <c r="BH149" s="139">
        <f>IF(N149="zníž. prenesená",J149,0)</f>
        <v>0</v>
      </c>
      <c r="BI149" s="139">
        <f>IF(N149="nulová",J149,0)</f>
        <v>0</v>
      </c>
      <c r="BJ149" s="13" t="s">
        <v>114</v>
      </c>
      <c r="BK149" s="139">
        <f>ROUND(I149*H149,2)</f>
        <v>0</v>
      </c>
      <c r="BL149" s="13" t="s">
        <v>113</v>
      </c>
      <c r="BM149" s="138" t="s">
        <v>191</v>
      </c>
    </row>
    <row r="150" spans="2:65" s="1" customFormat="1" ht="16.5" customHeight="1" x14ac:dyDescent="0.2">
      <c r="B150" s="126"/>
      <c r="C150" s="127" t="s">
        <v>7</v>
      </c>
      <c r="D150" s="127" t="s">
        <v>109</v>
      </c>
      <c r="E150" s="128" t="s">
        <v>192</v>
      </c>
      <c r="F150" s="129" t="s">
        <v>193</v>
      </c>
      <c r="G150" s="130" t="s">
        <v>194</v>
      </c>
      <c r="H150" s="131">
        <v>100</v>
      </c>
      <c r="I150" s="132"/>
      <c r="J150" s="132">
        <f>ROUND(I150*H150,2)</f>
        <v>0</v>
      </c>
      <c r="K150" s="133"/>
      <c r="L150" s="25"/>
      <c r="M150" s="134" t="s">
        <v>1</v>
      </c>
      <c r="N150" s="135" t="s">
        <v>34</v>
      </c>
      <c r="O150" s="136">
        <v>0.21925</v>
      </c>
      <c r="P150" s="136">
        <f>O150*H150</f>
        <v>21.925000000000001</v>
      </c>
      <c r="Q150" s="136">
        <v>0.24683099999999999</v>
      </c>
      <c r="R150" s="136">
        <f>Q150*H150</f>
        <v>24.6831</v>
      </c>
      <c r="S150" s="136">
        <v>0</v>
      </c>
      <c r="T150" s="137">
        <f>S150*H150</f>
        <v>0</v>
      </c>
      <c r="AR150" s="138" t="s">
        <v>113</v>
      </c>
      <c r="AT150" s="138" t="s">
        <v>109</v>
      </c>
      <c r="AU150" s="138" t="s">
        <v>114</v>
      </c>
      <c r="AY150" s="13" t="s">
        <v>107</v>
      </c>
      <c r="BE150" s="139">
        <f>IF(N150="základná",J150,0)</f>
        <v>0</v>
      </c>
      <c r="BF150" s="139">
        <f>IF(N150="znížená",J150,0)</f>
        <v>0</v>
      </c>
      <c r="BG150" s="139">
        <f>IF(N150="zákl. prenesená",J150,0)</f>
        <v>0</v>
      </c>
      <c r="BH150" s="139">
        <f>IF(N150="zníž. prenesená",J150,0)</f>
        <v>0</v>
      </c>
      <c r="BI150" s="139">
        <f>IF(N150="nulová",J150,0)</f>
        <v>0</v>
      </c>
      <c r="BJ150" s="13" t="s">
        <v>114</v>
      </c>
      <c r="BK150" s="139">
        <f>ROUND(I150*H150,2)</f>
        <v>0</v>
      </c>
      <c r="BL150" s="13" t="s">
        <v>113</v>
      </c>
      <c r="BM150" s="138" t="s">
        <v>195</v>
      </c>
    </row>
    <row r="151" spans="2:65" s="1" customFormat="1" ht="24.2" customHeight="1" x14ac:dyDescent="0.2">
      <c r="B151" s="126"/>
      <c r="C151" s="127" t="s">
        <v>196</v>
      </c>
      <c r="D151" s="127" t="s">
        <v>109</v>
      </c>
      <c r="E151" s="128" t="s">
        <v>197</v>
      </c>
      <c r="F151" s="129" t="s">
        <v>198</v>
      </c>
      <c r="G151" s="130" t="s">
        <v>199</v>
      </c>
      <c r="H151" s="131">
        <v>1</v>
      </c>
      <c r="I151" s="132"/>
      <c r="J151" s="132">
        <f>ROUND(I151*H151,2)</f>
        <v>0</v>
      </c>
      <c r="K151" s="133"/>
      <c r="L151" s="25"/>
      <c r="M151" s="134" t="s">
        <v>1</v>
      </c>
      <c r="N151" s="135" t="s">
        <v>34</v>
      </c>
      <c r="O151" s="136">
        <v>2.2570000000000001</v>
      </c>
      <c r="P151" s="136">
        <f>O151*H151</f>
        <v>2.2570000000000001</v>
      </c>
      <c r="Q151" s="136">
        <v>2.0000000000000002E-5</v>
      </c>
      <c r="R151" s="136">
        <f>Q151*H151</f>
        <v>2.0000000000000002E-5</v>
      </c>
      <c r="S151" s="136">
        <v>0</v>
      </c>
      <c r="T151" s="137">
        <f>S151*H151</f>
        <v>0</v>
      </c>
      <c r="AR151" s="138" t="s">
        <v>113</v>
      </c>
      <c r="AT151" s="138" t="s">
        <v>109</v>
      </c>
      <c r="AU151" s="138" t="s">
        <v>114</v>
      </c>
      <c r="AY151" s="13" t="s">
        <v>107</v>
      </c>
      <c r="BE151" s="139">
        <f>IF(N151="základná",J151,0)</f>
        <v>0</v>
      </c>
      <c r="BF151" s="139">
        <f>IF(N151="znížená",J151,0)</f>
        <v>0</v>
      </c>
      <c r="BG151" s="139">
        <f>IF(N151="zákl. prenesená",J151,0)</f>
        <v>0</v>
      </c>
      <c r="BH151" s="139">
        <f>IF(N151="zníž. prenesená",J151,0)</f>
        <v>0</v>
      </c>
      <c r="BI151" s="139">
        <f>IF(N151="nulová",J151,0)</f>
        <v>0</v>
      </c>
      <c r="BJ151" s="13" t="s">
        <v>114</v>
      </c>
      <c r="BK151" s="139">
        <f>ROUND(I151*H151,2)</f>
        <v>0</v>
      </c>
      <c r="BL151" s="13" t="s">
        <v>113</v>
      </c>
      <c r="BM151" s="138" t="s">
        <v>200</v>
      </c>
    </row>
    <row r="152" spans="2:65" s="1" customFormat="1" ht="24.2" customHeight="1" x14ac:dyDescent="0.2">
      <c r="B152" s="126"/>
      <c r="C152" s="140" t="s">
        <v>201</v>
      </c>
      <c r="D152" s="140" t="s">
        <v>188</v>
      </c>
      <c r="E152" s="141" t="s">
        <v>202</v>
      </c>
      <c r="F152" s="142" t="s">
        <v>203</v>
      </c>
      <c r="G152" s="143" t="s">
        <v>199</v>
      </c>
      <c r="H152" s="144">
        <v>1</v>
      </c>
      <c r="I152" s="145"/>
      <c r="J152" s="145">
        <f>ROUND(I152*H152,2)</f>
        <v>0</v>
      </c>
      <c r="K152" s="146"/>
      <c r="L152" s="147"/>
      <c r="M152" s="148" t="s">
        <v>1</v>
      </c>
      <c r="N152" s="149" t="s">
        <v>34</v>
      </c>
      <c r="O152" s="136">
        <v>0</v>
      </c>
      <c r="P152" s="136">
        <f>O152*H152</f>
        <v>0</v>
      </c>
      <c r="Q152" s="136">
        <v>3.4290000000000001E-2</v>
      </c>
      <c r="R152" s="136">
        <f>Q152*H152</f>
        <v>3.4290000000000001E-2</v>
      </c>
      <c r="S152" s="136">
        <v>0</v>
      </c>
      <c r="T152" s="137">
        <f>S152*H152</f>
        <v>0</v>
      </c>
      <c r="AR152" s="138" t="s">
        <v>138</v>
      </c>
      <c r="AT152" s="138" t="s">
        <v>188</v>
      </c>
      <c r="AU152" s="138" t="s">
        <v>114</v>
      </c>
      <c r="AY152" s="13" t="s">
        <v>107</v>
      </c>
      <c r="BE152" s="139">
        <f>IF(N152="základná",J152,0)</f>
        <v>0</v>
      </c>
      <c r="BF152" s="139">
        <f>IF(N152="znížená",J152,0)</f>
        <v>0</v>
      </c>
      <c r="BG152" s="139">
        <f>IF(N152="zákl. prenesená",J152,0)</f>
        <v>0</v>
      </c>
      <c r="BH152" s="139">
        <f>IF(N152="zníž. prenesená",J152,0)</f>
        <v>0</v>
      </c>
      <c r="BI152" s="139">
        <f>IF(N152="nulová",J152,0)</f>
        <v>0</v>
      </c>
      <c r="BJ152" s="13" t="s">
        <v>114</v>
      </c>
      <c r="BK152" s="139">
        <f>ROUND(I152*H152,2)</f>
        <v>0</v>
      </c>
      <c r="BL152" s="13" t="s">
        <v>113</v>
      </c>
      <c r="BM152" s="138" t="s">
        <v>204</v>
      </c>
    </row>
    <row r="153" spans="2:65" s="11" customFormat="1" ht="22.9" customHeight="1" x14ac:dyDescent="0.2">
      <c r="B153" s="115"/>
      <c r="D153" s="116" t="s">
        <v>67</v>
      </c>
      <c r="E153" s="124" t="s">
        <v>142</v>
      </c>
      <c r="F153" s="124" t="s">
        <v>205</v>
      </c>
      <c r="J153" s="125">
        <f>BK153</f>
        <v>0</v>
      </c>
      <c r="L153" s="115"/>
      <c r="M153" s="119"/>
      <c r="P153" s="120">
        <f>SUM(P154:P158)</f>
        <v>17.549762000000001</v>
      </c>
      <c r="R153" s="120">
        <f>SUM(R154:R158)</f>
        <v>27.558911160000001</v>
      </c>
      <c r="T153" s="121">
        <f>SUM(T154:T158)</f>
        <v>0</v>
      </c>
      <c r="AR153" s="116" t="s">
        <v>73</v>
      </c>
      <c r="AT153" s="122" t="s">
        <v>67</v>
      </c>
      <c r="AU153" s="122" t="s">
        <v>73</v>
      </c>
      <c r="AY153" s="116" t="s">
        <v>107</v>
      </c>
      <c r="BK153" s="123">
        <f>SUM(BK154:BK158)</f>
        <v>0</v>
      </c>
    </row>
    <row r="154" spans="2:65" s="1" customFormat="1" ht="24.2" customHeight="1" x14ac:dyDescent="0.2">
      <c r="B154" s="126"/>
      <c r="C154" s="140" t="s">
        <v>206</v>
      </c>
      <c r="D154" s="140" t="s">
        <v>188</v>
      </c>
      <c r="E154" s="141" t="s">
        <v>207</v>
      </c>
      <c r="F154" s="142" t="s">
        <v>208</v>
      </c>
      <c r="G154" s="143" t="s">
        <v>199</v>
      </c>
      <c r="H154" s="144">
        <v>86</v>
      </c>
      <c r="I154" s="145"/>
      <c r="J154" s="145">
        <f>ROUND(I154*H154,2)</f>
        <v>0</v>
      </c>
      <c r="K154" s="146"/>
      <c r="L154" s="147"/>
      <c r="M154" s="148" t="s">
        <v>1</v>
      </c>
      <c r="N154" s="149" t="s">
        <v>34</v>
      </c>
      <c r="O154" s="136">
        <v>0</v>
      </c>
      <c r="P154" s="136">
        <f>O154*H154</f>
        <v>0</v>
      </c>
      <c r="Q154" s="136">
        <v>2.1999999999999999E-2</v>
      </c>
      <c r="R154" s="136">
        <f>Q154*H154</f>
        <v>1.8919999999999999</v>
      </c>
      <c r="S154" s="136">
        <v>0</v>
      </c>
      <c r="T154" s="137">
        <f>S154*H154</f>
        <v>0</v>
      </c>
      <c r="AR154" s="138" t="s">
        <v>138</v>
      </c>
      <c r="AT154" s="138" t="s">
        <v>188</v>
      </c>
      <c r="AU154" s="138" t="s">
        <v>114</v>
      </c>
      <c r="AY154" s="13" t="s">
        <v>107</v>
      </c>
      <c r="BE154" s="139">
        <f>IF(N154="základná",J154,0)</f>
        <v>0</v>
      </c>
      <c r="BF154" s="139">
        <f>IF(N154="znížená",J154,0)</f>
        <v>0</v>
      </c>
      <c r="BG154" s="139">
        <f>IF(N154="zákl. prenesená",J154,0)</f>
        <v>0</v>
      </c>
      <c r="BH154" s="139">
        <f>IF(N154="zníž. prenesená",J154,0)</f>
        <v>0</v>
      </c>
      <c r="BI154" s="139">
        <f>IF(N154="nulová",J154,0)</f>
        <v>0</v>
      </c>
      <c r="BJ154" s="13" t="s">
        <v>114</v>
      </c>
      <c r="BK154" s="139">
        <f>ROUND(I154*H154,2)</f>
        <v>0</v>
      </c>
      <c r="BL154" s="13" t="s">
        <v>113</v>
      </c>
      <c r="BM154" s="138" t="s">
        <v>209</v>
      </c>
    </row>
    <row r="155" spans="2:65" s="1" customFormat="1" ht="37.9" customHeight="1" x14ac:dyDescent="0.2">
      <c r="B155" s="126"/>
      <c r="C155" s="127" t="s">
        <v>210</v>
      </c>
      <c r="D155" s="127" t="s">
        <v>109</v>
      </c>
      <c r="E155" s="128" t="s">
        <v>211</v>
      </c>
      <c r="F155" s="129" t="s">
        <v>212</v>
      </c>
      <c r="G155" s="130" t="s">
        <v>194</v>
      </c>
      <c r="H155" s="131">
        <v>86</v>
      </c>
      <c r="I155" s="132"/>
      <c r="J155" s="132">
        <f>ROUND(I155*H155,2)</f>
        <v>0</v>
      </c>
      <c r="K155" s="133"/>
      <c r="L155" s="25"/>
      <c r="M155" s="134" t="s">
        <v>1</v>
      </c>
      <c r="N155" s="135" t="s">
        <v>34</v>
      </c>
      <c r="O155" s="136">
        <v>0.13200000000000001</v>
      </c>
      <c r="P155" s="136">
        <f>O155*H155</f>
        <v>11.352</v>
      </c>
      <c r="Q155" s="136">
        <v>9.8529599999999995E-2</v>
      </c>
      <c r="R155" s="136">
        <f>Q155*H155</f>
        <v>8.4735455999999996</v>
      </c>
      <c r="S155" s="136">
        <v>0</v>
      </c>
      <c r="T155" s="137">
        <f>S155*H155</f>
        <v>0</v>
      </c>
      <c r="AR155" s="138" t="s">
        <v>113</v>
      </c>
      <c r="AT155" s="138" t="s">
        <v>109</v>
      </c>
      <c r="AU155" s="138" t="s">
        <v>114</v>
      </c>
      <c r="AY155" s="13" t="s">
        <v>107</v>
      </c>
      <c r="BE155" s="139">
        <f>IF(N155="základná",J155,0)</f>
        <v>0</v>
      </c>
      <c r="BF155" s="139">
        <f>IF(N155="znížená",J155,0)</f>
        <v>0</v>
      </c>
      <c r="BG155" s="139">
        <f>IF(N155="zákl. prenesená",J155,0)</f>
        <v>0</v>
      </c>
      <c r="BH155" s="139">
        <f>IF(N155="zníž. prenesená",J155,0)</f>
        <v>0</v>
      </c>
      <c r="BI155" s="139">
        <f>IF(N155="nulová",J155,0)</f>
        <v>0</v>
      </c>
      <c r="BJ155" s="13" t="s">
        <v>114</v>
      </c>
      <c r="BK155" s="139">
        <f>ROUND(I155*H155,2)</f>
        <v>0</v>
      </c>
      <c r="BL155" s="13" t="s">
        <v>113</v>
      </c>
      <c r="BM155" s="138" t="s">
        <v>213</v>
      </c>
    </row>
    <row r="156" spans="2:65" s="1" customFormat="1" ht="37.9" customHeight="1" x14ac:dyDescent="0.2">
      <c r="B156" s="126"/>
      <c r="C156" s="127" t="s">
        <v>214</v>
      </c>
      <c r="D156" s="127" t="s">
        <v>109</v>
      </c>
      <c r="E156" s="128" t="s">
        <v>215</v>
      </c>
      <c r="F156" s="129" t="s">
        <v>216</v>
      </c>
      <c r="G156" s="130" t="s">
        <v>199</v>
      </c>
      <c r="H156" s="131">
        <v>4</v>
      </c>
      <c r="I156" s="132"/>
      <c r="J156" s="132">
        <f>ROUND(I156*H156,2)</f>
        <v>0</v>
      </c>
      <c r="K156" s="133"/>
      <c r="L156" s="25"/>
      <c r="M156" s="134" t="s">
        <v>1</v>
      </c>
      <c r="N156" s="135" t="s">
        <v>34</v>
      </c>
      <c r="O156" s="136">
        <v>0</v>
      </c>
      <c r="P156" s="136">
        <f>O156*H156</f>
        <v>0</v>
      </c>
      <c r="Q156" s="136">
        <v>0</v>
      </c>
      <c r="R156" s="136">
        <f>Q156*H156</f>
        <v>0</v>
      </c>
      <c r="S156" s="136">
        <v>0</v>
      </c>
      <c r="T156" s="137">
        <f>S156*H156</f>
        <v>0</v>
      </c>
      <c r="AR156" s="138" t="s">
        <v>113</v>
      </c>
      <c r="AT156" s="138" t="s">
        <v>109</v>
      </c>
      <c r="AU156" s="138" t="s">
        <v>114</v>
      </c>
      <c r="AY156" s="13" t="s">
        <v>107</v>
      </c>
      <c r="BE156" s="139">
        <f>IF(N156="základná",J156,0)</f>
        <v>0</v>
      </c>
      <c r="BF156" s="139">
        <f>IF(N156="znížená",J156,0)</f>
        <v>0</v>
      </c>
      <c r="BG156" s="139">
        <f>IF(N156="zákl. prenesená",J156,0)</f>
        <v>0</v>
      </c>
      <c r="BH156" s="139">
        <f>IF(N156="zníž. prenesená",J156,0)</f>
        <v>0</v>
      </c>
      <c r="BI156" s="139">
        <f>IF(N156="nulová",J156,0)</f>
        <v>0</v>
      </c>
      <c r="BJ156" s="13" t="s">
        <v>114</v>
      </c>
      <c r="BK156" s="139">
        <f>ROUND(I156*H156,2)</f>
        <v>0</v>
      </c>
      <c r="BL156" s="13" t="s">
        <v>113</v>
      </c>
      <c r="BM156" s="138" t="s">
        <v>217</v>
      </c>
    </row>
    <row r="157" spans="2:65" s="1" customFormat="1" ht="33" customHeight="1" x14ac:dyDescent="0.2">
      <c r="B157" s="126"/>
      <c r="C157" s="127" t="s">
        <v>218</v>
      </c>
      <c r="D157" s="127" t="s">
        <v>109</v>
      </c>
      <c r="E157" s="128" t="s">
        <v>219</v>
      </c>
      <c r="F157" s="129" t="s">
        <v>220</v>
      </c>
      <c r="G157" s="130" t="s">
        <v>199</v>
      </c>
      <c r="H157" s="131">
        <v>37</v>
      </c>
      <c r="I157" s="132"/>
      <c r="J157" s="132">
        <f>ROUND(I157*H157,2)</f>
        <v>0</v>
      </c>
      <c r="K157" s="133"/>
      <c r="L157" s="25"/>
      <c r="M157" s="134" t="s">
        <v>1</v>
      </c>
      <c r="N157" s="135" t="s">
        <v>34</v>
      </c>
      <c r="O157" s="136">
        <v>0</v>
      </c>
      <c r="P157" s="136">
        <f>O157*H157</f>
        <v>0</v>
      </c>
      <c r="Q157" s="136">
        <v>0</v>
      </c>
      <c r="R157" s="136">
        <f>Q157*H157</f>
        <v>0</v>
      </c>
      <c r="S157" s="136">
        <v>0</v>
      </c>
      <c r="T157" s="137">
        <f>S157*H157</f>
        <v>0</v>
      </c>
      <c r="AR157" s="138" t="s">
        <v>113</v>
      </c>
      <c r="AT157" s="138" t="s">
        <v>109</v>
      </c>
      <c r="AU157" s="138" t="s">
        <v>114</v>
      </c>
      <c r="AY157" s="13" t="s">
        <v>107</v>
      </c>
      <c r="BE157" s="139">
        <f>IF(N157="základná",J157,0)</f>
        <v>0</v>
      </c>
      <c r="BF157" s="139">
        <f>IF(N157="znížená",J157,0)</f>
        <v>0</v>
      </c>
      <c r="BG157" s="139">
        <f>IF(N157="zákl. prenesená",J157,0)</f>
        <v>0</v>
      </c>
      <c r="BH157" s="139">
        <f>IF(N157="zníž. prenesená",J157,0)</f>
        <v>0</v>
      </c>
      <c r="BI157" s="139">
        <f>IF(N157="nulová",J157,0)</f>
        <v>0</v>
      </c>
      <c r="BJ157" s="13" t="s">
        <v>114</v>
      </c>
      <c r="BK157" s="139">
        <f>ROUND(I157*H157,2)</f>
        <v>0</v>
      </c>
      <c r="BL157" s="13" t="s">
        <v>113</v>
      </c>
      <c r="BM157" s="138" t="s">
        <v>221</v>
      </c>
    </row>
    <row r="158" spans="2:65" s="1" customFormat="1" ht="21.75" customHeight="1" x14ac:dyDescent="0.2">
      <c r="B158" s="126"/>
      <c r="C158" s="127" t="s">
        <v>222</v>
      </c>
      <c r="D158" s="127" t="s">
        <v>109</v>
      </c>
      <c r="E158" s="128" t="s">
        <v>223</v>
      </c>
      <c r="F158" s="129" t="s">
        <v>224</v>
      </c>
      <c r="G158" s="130" t="s">
        <v>112</v>
      </c>
      <c r="H158" s="131">
        <v>7.5860000000000003</v>
      </c>
      <c r="I158" s="132"/>
      <c r="J158" s="132">
        <f>ROUND(I158*H158,2)</f>
        <v>0</v>
      </c>
      <c r="K158" s="133"/>
      <c r="L158" s="25"/>
      <c r="M158" s="134" t="s">
        <v>1</v>
      </c>
      <c r="N158" s="135" t="s">
        <v>34</v>
      </c>
      <c r="O158" s="136">
        <v>0.81699999999999995</v>
      </c>
      <c r="P158" s="136">
        <f>O158*H158</f>
        <v>6.197762</v>
      </c>
      <c r="Q158" s="136">
        <v>2.2664599999999999</v>
      </c>
      <c r="R158" s="136">
        <f>Q158*H158</f>
        <v>17.19336556</v>
      </c>
      <c r="S158" s="136">
        <v>0</v>
      </c>
      <c r="T158" s="137">
        <f>S158*H158</f>
        <v>0</v>
      </c>
      <c r="AR158" s="138" t="s">
        <v>113</v>
      </c>
      <c r="AT158" s="138" t="s">
        <v>109</v>
      </c>
      <c r="AU158" s="138" t="s">
        <v>114</v>
      </c>
      <c r="AY158" s="13" t="s">
        <v>107</v>
      </c>
      <c r="BE158" s="139">
        <f>IF(N158="základná",J158,0)</f>
        <v>0</v>
      </c>
      <c r="BF158" s="139">
        <f>IF(N158="znížená",J158,0)</f>
        <v>0</v>
      </c>
      <c r="BG158" s="139">
        <f>IF(N158="zákl. prenesená",J158,0)</f>
        <v>0</v>
      </c>
      <c r="BH158" s="139">
        <f>IF(N158="zníž. prenesená",J158,0)</f>
        <v>0</v>
      </c>
      <c r="BI158" s="139">
        <f>IF(N158="nulová",J158,0)</f>
        <v>0</v>
      </c>
      <c r="BJ158" s="13" t="s">
        <v>114</v>
      </c>
      <c r="BK158" s="139">
        <f>ROUND(I158*H158,2)</f>
        <v>0</v>
      </c>
      <c r="BL158" s="13" t="s">
        <v>113</v>
      </c>
      <c r="BM158" s="138" t="s">
        <v>225</v>
      </c>
    </row>
    <row r="159" spans="2:65" s="11" customFormat="1" ht="22.9" customHeight="1" x14ac:dyDescent="0.2">
      <c r="B159" s="115"/>
      <c r="D159" s="116" t="s">
        <v>67</v>
      </c>
      <c r="E159" s="124" t="s">
        <v>226</v>
      </c>
      <c r="F159" s="124" t="s">
        <v>227</v>
      </c>
      <c r="J159" s="125">
        <f>BK159</f>
        <v>0</v>
      </c>
      <c r="L159" s="115"/>
      <c r="M159" s="119"/>
      <c r="P159" s="120">
        <f>P160</f>
        <v>20.591759999999997</v>
      </c>
      <c r="R159" s="120">
        <f>R160</f>
        <v>0</v>
      </c>
      <c r="T159" s="121">
        <f>T160</f>
        <v>0</v>
      </c>
      <c r="AR159" s="116" t="s">
        <v>73</v>
      </c>
      <c r="AT159" s="122" t="s">
        <v>67</v>
      </c>
      <c r="AU159" s="122" t="s">
        <v>73</v>
      </c>
      <c r="AY159" s="116" t="s">
        <v>107</v>
      </c>
      <c r="BK159" s="123">
        <f>BK160</f>
        <v>0</v>
      </c>
    </row>
    <row r="160" spans="2:65" s="1" customFormat="1" ht="24.2" customHeight="1" x14ac:dyDescent="0.2">
      <c r="B160" s="126"/>
      <c r="C160" s="127" t="s">
        <v>228</v>
      </c>
      <c r="D160" s="127" t="s">
        <v>109</v>
      </c>
      <c r="E160" s="128" t="s">
        <v>229</v>
      </c>
      <c r="F160" s="129" t="s">
        <v>230</v>
      </c>
      <c r="G160" s="130" t="s">
        <v>231</v>
      </c>
      <c r="H160" s="131">
        <v>199.92</v>
      </c>
      <c r="I160" s="132"/>
      <c r="J160" s="132">
        <f>ROUND(I160*H160,2)</f>
        <v>0</v>
      </c>
      <c r="K160" s="133"/>
      <c r="L160" s="25"/>
      <c r="M160" s="134" t="s">
        <v>1</v>
      </c>
      <c r="N160" s="135" t="s">
        <v>34</v>
      </c>
      <c r="O160" s="136">
        <v>0.10299999999999999</v>
      </c>
      <c r="P160" s="136">
        <f>O160*H160</f>
        <v>20.591759999999997</v>
      </c>
      <c r="Q160" s="136">
        <v>0</v>
      </c>
      <c r="R160" s="136">
        <f>Q160*H160</f>
        <v>0</v>
      </c>
      <c r="S160" s="136">
        <v>0</v>
      </c>
      <c r="T160" s="137">
        <f>S160*H160</f>
        <v>0</v>
      </c>
      <c r="AR160" s="138" t="s">
        <v>113</v>
      </c>
      <c r="AT160" s="138" t="s">
        <v>109</v>
      </c>
      <c r="AU160" s="138" t="s">
        <v>114</v>
      </c>
      <c r="AY160" s="13" t="s">
        <v>107</v>
      </c>
      <c r="BE160" s="139">
        <f>IF(N160="základná",J160,0)</f>
        <v>0</v>
      </c>
      <c r="BF160" s="139">
        <f>IF(N160="znížená",J160,0)</f>
        <v>0</v>
      </c>
      <c r="BG160" s="139">
        <f>IF(N160="zákl. prenesená",J160,0)</f>
        <v>0</v>
      </c>
      <c r="BH160" s="139">
        <f>IF(N160="zníž. prenesená",J160,0)</f>
        <v>0</v>
      </c>
      <c r="BI160" s="139">
        <f>IF(N160="nulová",J160,0)</f>
        <v>0</v>
      </c>
      <c r="BJ160" s="13" t="s">
        <v>114</v>
      </c>
      <c r="BK160" s="139">
        <f>ROUND(I160*H160,2)</f>
        <v>0</v>
      </c>
      <c r="BL160" s="13" t="s">
        <v>113</v>
      </c>
      <c r="BM160" s="138" t="s">
        <v>232</v>
      </c>
    </row>
    <row r="161" spans="2:65" s="11" customFormat="1" ht="25.9" customHeight="1" x14ac:dyDescent="0.2">
      <c r="B161" s="115"/>
      <c r="D161" s="116" t="s">
        <v>67</v>
      </c>
      <c r="E161" s="117" t="s">
        <v>233</v>
      </c>
      <c r="F161" s="117" t="s">
        <v>234</v>
      </c>
      <c r="J161" s="118">
        <f>BK161</f>
        <v>0</v>
      </c>
      <c r="L161" s="115"/>
      <c r="M161" s="119"/>
      <c r="P161" s="120">
        <f>P162+P171+P185</f>
        <v>167.4735</v>
      </c>
      <c r="R161" s="120">
        <f>R162+R171+R185</f>
        <v>5.1201395999999999</v>
      </c>
      <c r="T161" s="121">
        <f>T162+T171+T185</f>
        <v>0</v>
      </c>
      <c r="AR161" s="116" t="s">
        <v>73</v>
      </c>
      <c r="AT161" s="122" t="s">
        <v>67</v>
      </c>
      <c r="AU161" s="122" t="s">
        <v>68</v>
      </c>
      <c r="AY161" s="116" t="s">
        <v>107</v>
      </c>
      <c r="BK161" s="123">
        <f>BK162+BK171+BK185</f>
        <v>0</v>
      </c>
    </row>
    <row r="162" spans="2:65" s="11" customFormat="1" ht="22.9" customHeight="1" x14ac:dyDescent="0.2">
      <c r="B162" s="115"/>
      <c r="D162" s="116" t="s">
        <v>67</v>
      </c>
      <c r="E162" s="124" t="s">
        <v>235</v>
      </c>
      <c r="F162" s="124" t="s">
        <v>236</v>
      </c>
      <c r="J162" s="125">
        <f>BK162</f>
        <v>0</v>
      </c>
      <c r="L162" s="115"/>
      <c r="M162" s="119"/>
      <c r="P162" s="120">
        <f>SUM(P163:P170)</f>
        <v>99.051000000000002</v>
      </c>
      <c r="R162" s="120">
        <f>SUM(R163:R170)</f>
        <v>4.8570795999999996</v>
      </c>
      <c r="T162" s="121">
        <f>SUM(T163:T170)</f>
        <v>0</v>
      </c>
      <c r="AR162" s="116" t="s">
        <v>73</v>
      </c>
      <c r="AT162" s="122" t="s">
        <v>67</v>
      </c>
      <c r="AU162" s="122" t="s">
        <v>73</v>
      </c>
      <c r="AY162" s="116" t="s">
        <v>107</v>
      </c>
      <c r="BK162" s="123">
        <f>SUM(BK163:BK170)</f>
        <v>0</v>
      </c>
    </row>
    <row r="163" spans="2:65" s="1" customFormat="1" ht="66.75" customHeight="1" x14ac:dyDescent="0.2">
      <c r="B163" s="126"/>
      <c r="C163" s="140" t="s">
        <v>237</v>
      </c>
      <c r="D163" s="140" t="s">
        <v>188</v>
      </c>
      <c r="E163" s="141" t="s">
        <v>238</v>
      </c>
      <c r="F163" s="142" t="s">
        <v>239</v>
      </c>
      <c r="G163" s="143" t="s">
        <v>149</v>
      </c>
      <c r="H163" s="144">
        <v>413.89699999999999</v>
      </c>
      <c r="I163" s="145"/>
      <c r="J163" s="145">
        <f t="shared" ref="J163:J170" si="10">ROUND(I163*H163,2)</f>
        <v>0</v>
      </c>
      <c r="K163" s="146"/>
      <c r="L163" s="147"/>
      <c r="M163" s="148" t="s">
        <v>1</v>
      </c>
      <c r="N163" s="149" t="s">
        <v>34</v>
      </c>
      <c r="O163" s="136">
        <v>0</v>
      </c>
      <c r="P163" s="136">
        <f t="shared" ref="P163:P170" si="11">O163*H163</f>
        <v>0</v>
      </c>
      <c r="Q163" s="136">
        <v>1.8E-3</v>
      </c>
      <c r="R163" s="136">
        <f t="shared" ref="R163:R170" si="12">Q163*H163</f>
        <v>0.74501459999999997</v>
      </c>
      <c r="S163" s="136">
        <v>0</v>
      </c>
      <c r="T163" s="137">
        <f t="shared" ref="T163:T170" si="13">S163*H163</f>
        <v>0</v>
      </c>
      <c r="AR163" s="138" t="s">
        <v>138</v>
      </c>
      <c r="AT163" s="138" t="s">
        <v>188</v>
      </c>
      <c r="AU163" s="138" t="s">
        <v>114</v>
      </c>
      <c r="AY163" s="13" t="s">
        <v>107</v>
      </c>
      <c r="BE163" s="139">
        <f t="shared" ref="BE163:BE170" si="14">IF(N163="základná",J163,0)</f>
        <v>0</v>
      </c>
      <c r="BF163" s="139">
        <f t="shared" ref="BF163:BF170" si="15">IF(N163="znížená",J163,0)</f>
        <v>0</v>
      </c>
      <c r="BG163" s="139">
        <f t="shared" ref="BG163:BG170" si="16">IF(N163="zákl. prenesená",J163,0)</f>
        <v>0</v>
      </c>
      <c r="BH163" s="139">
        <f t="shared" ref="BH163:BH170" si="17">IF(N163="zníž. prenesená",J163,0)</f>
        <v>0</v>
      </c>
      <c r="BI163" s="139">
        <f t="shared" ref="BI163:BI170" si="18">IF(N163="nulová",J163,0)</f>
        <v>0</v>
      </c>
      <c r="BJ163" s="13" t="s">
        <v>114</v>
      </c>
      <c r="BK163" s="139">
        <f t="shared" ref="BK163:BK170" si="19">ROUND(I163*H163,2)</f>
        <v>0</v>
      </c>
      <c r="BL163" s="13" t="s">
        <v>113</v>
      </c>
      <c r="BM163" s="138" t="s">
        <v>240</v>
      </c>
    </row>
    <row r="164" spans="2:65" s="1" customFormat="1" ht="21.75" customHeight="1" x14ac:dyDescent="0.2">
      <c r="B164" s="126"/>
      <c r="C164" s="140" t="s">
        <v>241</v>
      </c>
      <c r="D164" s="140" t="s">
        <v>188</v>
      </c>
      <c r="E164" s="141" t="s">
        <v>242</v>
      </c>
      <c r="F164" s="142" t="s">
        <v>243</v>
      </c>
      <c r="G164" s="143" t="s">
        <v>244</v>
      </c>
      <c r="H164" s="144">
        <v>188</v>
      </c>
      <c r="I164" s="145"/>
      <c r="J164" s="145">
        <f t="shared" si="10"/>
        <v>0</v>
      </c>
      <c r="K164" s="146"/>
      <c r="L164" s="147"/>
      <c r="M164" s="148" t="s">
        <v>1</v>
      </c>
      <c r="N164" s="149" t="s">
        <v>34</v>
      </c>
      <c r="O164" s="136">
        <v>0</v>
      </c>
      <c r="P164" s="136">
        <f t="shared" si="11"/>
        <v>0</v>
      </c>
      <c r="Q164" s="136">
        <v>0</v>
      </c>
      <c r="R164" s="136">
        <f t="shared" si="12"/>
        <v>0</v>
      </c>
      <c r="S164" s="136">
        <v>0</v>
      </c>
      <c r="T164" s="137">
        <f t="shared" si="13"/>
        <v>0</v>
      </c>
      <c r="AR164" s="138" t="s">
        <v>138</v>
      </c>
      <c r="AT164" s="138" t="s">
        <v>188</v>
      </c>
      <c r="AU164" s="138" t="s">
        <v>114</v>
      </c>
      <c r="AY164" s="13" t="s">
        <v>107</v>
      </c>
      <c r="BE164" s="139">
        <f t="shared" si="14"/>
        <v>0</v>
      </c>
      <c r="BF164" s="139">
        <f t="shared" si="15"/>
        <v>0</v>
      </c>
      <c r="BG164" s="139">
        <f t="shared" si="16"/>
        <v>0</v>
      </c>
      <c r="BH164" s="139">
        <f t="shared" si="17"/>
        <v>0</v>
      </c>
      <c r="BI164" s="139">
        <f t="shared" si="18"/>
        <v>0</v>
      </c>
      <c r="BJ164" s="13" t="s">
        <v>114</v>
      </c>
      <c r="BK164" s="139">
        <f t="shared" si="19"/>
        <v>0</v>
      </c>
      <c r="BL164" s="13" t="s">
        <v>113</v>
      </c>
      <c r="BM164" s="138" t="s">
        <v>245</v>
      </c>
    </row>
    <row r="165" spans="2:65" s="1" customFormat="1" ht="21.75" customHeight="1" x14ac:dyDescent="0.2">
      <c r="B165" s="126"/>
      <c r="C165" s="140" t="s">
        <v>246</v>
      </c>
      <c r="D165" s="140" t="s">
        <v>188</v>
      </c>
      <c r="E165" s="141" t="s">
        <v>247</v>
      </c>
      <c r="F165" s="142" t="s">
        <v>248</v>
      </c>
      <c r="G165" s="143" t="s">
        <v>194</v>
      </c>
      <c r="H165" s="144">
        <v>500</v>
      </c>
      <c r="I165" s="145"/>
      <c r="J165" s="145">
        <f t="shared" si="10"/>
        <v>0</v>
      </c>
      <c r="K165" s="146"/>
      <c r="L165" s="147"/>
      <c r="M165" s="148" t="s">
        <v>1</v>
      </c>
      <c r="N165" s="149" t="s">
        <v>34</v>
      </c>
      <c r="O165" s="136">
        <v>0</v>
      </c>
      <c r="P165" s="136">
        <f t="shared" si="11"/>
        <v>0</v>
      </c>
      <c r="Q165" s="136">
        <v>0</v>
      </c>
      <c r="R165" s="136">
        <f t="shared" si="12"/>
        <v>0</v>
      </c>
      <c r="S165" s="136">
        <v>0</v>
      </c>
      <c r="T165" s="137">
        <f t="shared" si="13"/>
        <v>0</v>
      </c>
      <c r="AR165" s="138" t="s">
        <v>138</v>
      </c>
      <c r="AT165" s="138" t="s">
        <v>188</v>
      </c>
      <c r="AU165" s="138" t="s">
        <v>114</v>
      </c>
      <c r="AY165" s="13" t="s">
        <v>107</v>
      </c>
      <c r="BE165" s="139">
        <f t="shared" si="14"/>
        <v>0</v>
      </c>
      <c r="BF165" s="139">
        <f t="shared" si="15"/>
        <v>0</v>
      </c>
      <c r="BG165" s="139">
        <f t="shared" si="16"/>
        <v>0</v>
      </c>
      <c r="BH165" s="139">
        <f t="shared" si="17"/>
        <v>0</v>
      </c>
      <c r="BI165" s="139">
        <f t="shared" si="18"/>
        <v>0</v>
      </c>
      <c r="BJ165" s="13" t="s">
        <v>114</v>
      </c>
      <c r="BK165" s="139">
        <f t="shared" si="19"/>
        <v>0</v>
      </c>
      <c r="BL165" s="13" t="s">
        <v>113</v>
      </c>
      <c r="BM165" s="138" t="s">
        <v>249</v>
      </c>
    </row>
    <row r="166" spans="2:65" s="1" customFormat="1" ht="24.2" customHeight="1" x14ac:dyDescent="0.2">
      <c r="B166" s="126"/>
      <c r="C166" s="127" t="s">
        <v>250</v>
      </c>
      <c r="D166" s="127" t="s">
        <v>109</v>
      </c>
      <c r="E166" s="128" t="s">
        <v>251</v>
      </c>
      <c r="F166" s="129" t="s">
        <v>252</v>
      </c>
      <c r="G166" s="130" t="s">
        <v>149</v>
      </c>
      <c r="H166" s="131">
        <v>361.5</v>
      </c>
      <c r="I166" s="132"/>
      <c r="J166" s="132">
        <f t="shared" si="10"/>
        <v>0</v>
      </c>
      <c r="K166" s="133"/>
      <c r="L166" s="25"/>
      <c r="M166" s="134" t="s">
        <v>1</v>
      </c>
      <c r="N166" s="135" t="s">
        <v>34</v>
      </c>
      <c r="O166" s="136">
        <v>0.27400000000000002</v>
      </c>
      <c r="P166" s="136">
        <f t="shared" si="11"/>
        <v>99.051000000000002</v>
      </c>
      <c r="Q166" s="136">
        <v>3.1E-4</v>
      </c>
      <c r="R166" s="136">
        <f t="shared" si="12"/>
        <v>0.112065</v>
      </c>
      <c r="S166" s="136">
        <v>0</v>
      </c>
      <c r="T166" s="137">
        <f t="shared" si="13"/>
        <v>0</v>
      </c>
      <c r="AR166" s="138" t="s">
        <v>113</v>
      </c>
      <c r="AT166" s="138" t="s">
        <v>109</v>
      </c>
      <c r="AU166" s="138" t="s">
        <v>114</v>
      </c>
      <c r="AY166" s="13" t="s">
        <v>107</v>
      </c>
      <c r="BE166" s="139">
        <f t="shared" si="14"/>
        <v>0</v>
      </c>
      <c r="BF166" s="139">
        <f t="shared" si="15"/>
        <v>0</v>
      </c>
      <c r="BG166" s="139">
        <f t="shared" si="16"/>
        <v>0</v>
      </c>
      <c r="BH166" s="139">
        <f t="shared" si="17"/>
        <v>0</v>
      </c>
      <c r="BI166" s="139">
        <f t="shared" si="18"/>
        <v>0</v>
      </c>
      <c r="BJ166" s="13" t="s">
        <v>114</v>
      </c>
      <c r="BK166" s="139">
        <f t="shared" si="19"/>
        <v>0</v>
      </c>
      <c r="BL166" s="13" t="s">
        <v>113</v>
      </c>
      <c r="BM166" s="138" t="s">
        <v>253</v>
      </c>
    </row>
    <row r="167" spans="2:65" s="1" customFormat="1" ht="16.5" customHeight="1" x14ac:dyDescent="0.2">
      <c r="B167" s="126"/>
      <c r="C167" s="140" t="s">
        <v>254</v>
      </c>
      <c r="D167" s="140" t="s">
        <v>188</v>
      </c>
      <c r="E167" s="141" t="s">
        <v>255</v>
      </c>
      <c r="F167" s="142" t="s">
        <v>256</v>
      </c>
      <c r="G167" s="143" t="s">
        <v>231</v>
      </c>
      <c r="H167" s="144">
        <v>4</v>
      </c>
      <c r="I167" s="145"/>
      <c r="J167" s="145">
        <f t="shared" si="10"/>
        <v>0</v>
      </c>
      <c r="K167" s="146"/>
      <c r="L167" s="147"/>
      <c r="M167" s="148" t="s">
        <v>1</v>
      </c>
      <c r="N167" s="149" t="s">
        <v>34</v>
      </c>
      <c r="O167" s="136">
        <v>0</v>
      </c>
      <c r="P167" s="136">
        <f t="shared" si="11"/>
        <v>0</v>
      </c>
      <c r="Q167" s="136">
        <v>1</v>
      </c>
      <c r="R167" s="136">
        <f t="shared" si="12"/>
        <v>4</v>
      </c>
      <c r="S167" s="136">
        <v>0</v>
      </c>
      <c r="T167" s="137">
        <f t="shared" si="13"/>
        <v>0</v>
      </c>
      <c r="AR167" s="138" t="s">
        <v>138</v>
      </c>
      <c r="AT167" s="138" t="s">
        <v>188</v>
      </c>
      <c r="AU167" s="138" t="s">
        <v>114</v>
      </c>
      <c r="AY167" s="13" t="s">
        <v>107</v>
      </c>
      <c r="BE167" s="139">
        <f t="shared" si="14"/>
        <v>0</v>
      </c>
      <c r="BF167" s="139">
        <f t="shared" si="15"/>
        <v>0</v>
      </c>
      <c r="BG167" s="139">
        <f t="shared" si="16"/>
        <v>0</v>
      </c>
      <c r="BH167" s="139">
        <f t="shared" si="17"/>
        <v>0</v>
      </c>
      <c r="BI167" s="139">
        <f t="shared" si="18"/>
        <v>0</v>
      </c>
      <c r="BJ167" s="13" t="s">
        <v>114</v>
      </c>
      <c r="BK167" s="139">
        <f t="shared" si="19"/>
        <v>0</v>
      </c>
      <c r="BL167" s="13" t="s">
        <v>113</v>
      </c>
      <c r="BM167" s="138" t="s">
        <v>257</v>
      </c>
    </row>
    <row r="168" spans="2:65" s="1" customFormat="1" ht="24.2" customHeight="1" x14ac:dyDescent="0.2">
      <c r="B168" s="126"/>
      <c r="C168" s="127" t="s">
        <v>258</v>
      </c>
      <c r="D168" s="127" t="s">
        <v>109</v>
      </c>
      <c r="E168" s="128" t="s">
        <v>259</v>
      </c>
      <c r="F168" s="129" t="s">
        <v>260</v>
      </c>
      <c r="G168" s="130" t="s">
        <v>149</v>
      </c>
      <c r="H168" s="131">
        <v>361.5</v>
      </c>
      <c r="I168" s="132"/>
      <c r="J168" s="132">
        <f t="shared" si="10"/>
        <v>0</v>
      </c>
      <c r="K168" s="133"/>
      <c r="L168" s="25"/>
      <c r="M168" s="134" t="s">
        <v>1</v>
      </c>
      <c r="N168" s="135" t="s">
        <v>34</v>
      </c>
      <c r="O168" s="136">
        <v>0</v>
      </c>
      <c r="P168" s="136">
        <f t="shared" si="11"/>
        <v>0</v>
      </c>
      <c r="Q168" s="136">
        <v>0</v>
      </c>
      <c r="R168" s="136">
        <f t="shared" si="12"/>
        <v>0</v>
      </c>
      <c r="S168" s="136">
        <v>0</v>
      </c>
      <c r="T168" s="137">
        <f t="shared" si="13"/>
        <v>0</v>
      </c>
      <c r="AR168" s="138" t="s">
        <v>113</v>
      </c>
      <c r="AT168" s="138" t="s">
        <v>109</v>
      </c>
      <c r="AU168" s="138" t="s">
        <v>114</v>
      </c>
      <c r="AY168" s="13" t="s">
        <v>107</v>
      </c>
      <c r="BE168" s="139">
        <f t="shared" si="14"/>
        <v>0</v>
      </c>
      <c r="BF168" s="139">
        <f t="shared" si="15"/>
        <v>0</v>
      </c>
      <c r="BG168" s="139">
        <f t="shared" si="16"/>
        <v>0</v>
      </c>
      <c r="BH168" s="139">
        <f t="shared" si="17"/>
        <v>0</v>
      </c>
      <c r="BI168" s="139">
        <f t="shared" si="18"/>
        <v>0</v>
      </c>
      <c r="BJ168" s="13" t="s">
        <v>114</v>
      </c>
      <c r="BK168" s="139">
        <f t="shared" si="19"/>
        <v>0</v>
      </c>
      <c r="BL168" s="13" t="s">
        <v>113</v>
      </c>
      <c r="BM168" s="138" t="s">
        <v>261</v>
      </c>
    </row>
    <row r="169" spans="2:65" s="1" customFormat="1" ht="37.9" customHeight="1" x14ac:dyDescent="0.2">
      <c r="B169" s="126"/>
      <c r="C169" s="127" t="s">
        <v>262</v>
      </c>
      <c r="D169" s="127" t="s">
        <v>109</v>
      </c>
      <c r="E169" s="128" t="s">
        <v>263</v>
      </c>
      <c r="F169" s="129" t="s">
        <v>264</v>
      </c>
      <c r="G169" s="130" t="s">
        <v>194</v>
      </c>
      <c r="H169" s="131">
        <v>191</v>
      </c>
      <c r="I169" s="132"/>
      <c r="J169" s="132">
        <f t="shared" si="10"/>
        <v>0</v>
      </c>
      <c r="K169" s="133"/>
      <c r="L169" s="25"/>
      <c r="M169" s="134" t="s">
        <v>1</v>
      </c>
      <c r="N169" s="135" t="s">
        <v>34</v>
      </c>
      <c r="O169" s="136">
        <v>0</v>
      </c>
      <c r="P169" s="136">
        <f t="shared" si="11"/>
        <v>0</v>
      </c>
      <c r="Q169" s="136">
        <v>0</v>
      </c>
      <c r="R169" s="136">
        <f t="shared" si="12"/>
        <v>0</v>
      </c>
      <c r="S169" s="136">
        <v>0</v>
      </c>
      <c r="T169" s="137">
        <f t="shared" si="13"/>
        <v>0</v>
      </c>
      <c r="AR169" s="138" t="s">
        <v>113</v>
      </c>
      <c r="AT169" s="138" t="s">
        <v>109</v>
      </c>
      <c r="AU169" s="138" t="s">
        <v>114</v>
      </c>
      <c r="AY169" s="13" t="s">
        <v>107</v>
      </c>
      <c r="BE169" s="139">
        <f t="shared" si="14"/>
        <v>0</v>
      </c>
      <c r="BF169" s="139">
        <f t="shared" si="15"/>
        <v>0</v>
      </c>
      <c r="BG169" s="139">
        <f t="shared" si="16"/>
        <v>0</v>
      </c>
      <c r="BH169" s="139">
        <f t="shared" si="17"/>
        <v>0</v>
      </c>
      <c r="BI169" s="139">
        <f t="shared" si="18"/>
        <v>0</v>
      </c>
      <c r="BJ169" s="13" t="s">
        <v>114</v>
      </c>
      <c r="BK169" s="139">
        <f t="shared" si="19"/>
        <v>0</v>
      </c>
      <c r="BL169" s="13" t="s">
        <v>113</v>
      </c>
      <c r="BM169" s="138" t="s">
        <v>265</v>
      </c>
    </row>
    <row r="170" spans="2:65" s="1" customFormat="1" ht="24.2" customHeight="1" x14ac:dyDescent="0.2">
      <c r="B170" s="126"/>
      <c r="C170" s="127" t="s">
        <v>266</v>
      </c>
      <c r="D170" s="127" t="s">
        <v>109</v>
      </c>
      <c r="E170" s="128" t="s">
        <v>267</v>
      </c>
      <c r="F170" s="129" t="s">
        <v>268</v>
      </c>
      <c r="G170" s="130" t="s">
        <v>269</v>
      </c>
      <c r="H170" s="131">
        <v>1</v>
      </c>
      <c r="I170" s="132"/>
      <c r="J170" s="132">
        <f t="shared" si="10"/>
        <v>0</v>
      </c>
      <c r="K170" s="133"/>
      <c r="L170" s="25"/>
      <c r="M170" s="134" t="s">
        <v>1</v>
      </c>
      <c r="N170" s="135" t="s">
        <v>34</v>
      </c>
      <c r="O170" s="136">
        <v>0</v>
      </c>
      <c r="P170" s="136">
        <f t="shared" si="11"/>
        <v>0</v>
      </c>
      <c r="Q170" s="136">
        <v>0</v>
      </c>
      <c r="R170" s="136">
        <f t="shared" si="12"/>
        <v>0</v>
      </c>
      <c r="S170" s="136">
        <v>0</v>
      </c>
      <c r="T170" s="137">
        <f t="shared" si="13"/>
        <v>0</v>
      </c>
      <c r="AR170" s="138" t="s">
        <v>113</v>
      </c>
      <c r="AT170" s="138" t="s">
        <v>109</v>
      </c>
      <c r="AU170" s="138" t="s">
        <v>114</v>
      </c>
      <c r="AY170" s="13" t="s">
        <v>107</v>
      </c>
      <c r="BE170" s="139">
        <f t="shared" si="14"/>
        <v>0</v>
      </c>
      <c r="BF170" s="139">
        <f t="shared" si="15"/>
        <v>0</v>
      </c>
      <c r="BG170" s="139">
        <f t="shared" si="16"/>
        <v>0</v>
      </c>
      <c r="BH170" s="139">
        <f t="shared" si="17"/>
        <v>0</v>
      </c>
      <c r="BI170" s="139">
        <f t="shared" si="18"/>
        <v>0</v>
      </c>
      <c r="BJ170" s="13" t="s">
        <v>114</v>
      </c>
      <c r="BK170" s="139">
        <f t="shared" si="19"/>
        <v>0</v>
      </c>
      <c r="BL170" s="13" t="s">
        <v>113</v>
      </c>
      <c r="BM170" s="138" t="s">
        <v>270</v>
      </c>
    </row>
    <row r="171" spans="2:65" s="11" customFormat="1" ht="22.9" customHeight="1" x14ac:dyDescent="0.2">
      <c r="B171" s="115"/>
      <c r="D171" s="116" t="s">
        <v>67</v>
      </c>
      <c r="E171" s="124" t="s">
        <v>271</v>
      </c>
      <c r="F171" s="124" t="s">
        <v>272</v>
      </c>
      <c r="J171" s="125">
        <f>BK171</f>
        <v>0</v>
      </c>
      <c r="L171" s="115"/>
      <c r="M171" s="119"/>
      <c r="P171" s="120">
        <f>SUM(P172:P184)</f>
        <v>52.8</v>
      </c>
      <c r="R171" s="120">
        <f>SUM(R172:R184)</f>
        <v>8.2360000000000003E-2</v>
      </c>
      <c r="T171" s="121">
        <f>SUM(T172:T184)</f>
        <v>0</v>
      </c>
      <c r="AR171" s="116" t="s">
        <v>73</v>
      </c>
      <c r="AT171" s="122" t="s">
        <v>67</v>
      </c>
      <c r="AU171" s="122" t="s">
        <v>73</v>
      </c>
      <c r="AY171" s="116" t="s">
        <v>107</v>
      </c>
      <c r="BK171" s="123">
        <f>SUM(BK172:BK184)</f>
        <v>0</v>
      </c>
    </row>
    <row r="172" spans="2:65" s="1" customFormat="1" ht="24.2" customHeight="1" x14ac:dyDescent="0.2">
      <c r="B172" s="126"/>
      <c r="C172" s="140" t="s">
        <v>273</v>
      </c>
      <c r="D172" s="140" t="s">
        <v>188</v>
      </c>
      <c r="E172" s="141" t="s">
        <v>274</v>
      </c>
      <c r="F172" s="142" t="s">
        <v>275</v>
      </c>
      <c r="G172" s="143" t="s">
        <v>199</v>
      </c>
      <c r="H172" s="144">
        <v>22</v>
      </c>
      <c r="I172" s="145"/>
      <c r="J172" s="145">
        <f t="shared" ref="J172:J184" si="20">ROUND(I172*H172,2)</f>
        <v>0</v>
      </c>
      <c r="K172" s="146"/>
      <c r="L172" s="147"/>
      <c r="M172" s="148" t="s">
        <v>1</v>
      </c>
      <c r="N172" s="149" t="s">
        <v>34</v>
      </c>
      <c r="O172" s="136">
        <v>0</v>
      </c>
      <c r="P172" s="136">
        <f t="shared" ref="P172:P184" si="21">O172*H172</f>
        <v>0</v>
      </c>
      <c r="Q172" s="136">
        <v>0</v>
      </c>
      <c r="R172" s="136">
        <f t="shared" ref="R172:R184" si="22">Q172*H172</f>
        <v>0</v>
      </c>
      <c r="S172" s="136">
        <v>0</v>
      </c>
      <c r="T172" s="137">
        <f t="shared" ref="T172:T184" si="23">S172*H172</f>
        <v>0</v>
      </c>
      <c r="AR172" s="138" t="s">
        <v>138</v>
      </c>
      <c r="AT172" s="138" t="s">
        <v>188</v>
      </c>
      <c r="AU172" s="138" t="s">
        <v>114</v>
      </c>
      <c r="AY172" s="13" t="s">
        <v>107</v>
      </c>
      <c r="BE172" s="139">
        <f t="shared" ref="BE172:BE184" si="24">IF(N172="základná",J172,0)</f>
        <v>0</v>
      </c>
      <c r="BF172" s="139">
        <f t="shared" ref="BF172:BF184" si="25">IF(N172="znížená",J172,0)</f>
        <v>0</v>
      </c>
      <c r="BG172" s="139">
        <f t="shared" ref="BG172:BG184" si="26">IF(N172="zákl. prenesená",J172,0)</f>
        <v>0</v>
      </c>
      <c r="BH172" s="139">
        <f t="shared" ref="BH172:BH184" si="27">IF(N172="zníž. prenesená",J172,0)</f>
        <v>0</v>
      </c>
      <c r="BI172" s="139">
        <f t="shared" ref="BI172:BI184" si="28">IF(N172="nulová",J172,0)</f>
        <v>0</v>
      </c>
      <c r="BJ172" s="13" t="s">
        <v>114</v>
      </c>
      <c r="BK172" s="139">
        <f t="shared" ref="BK172:BK184" si="29">ROUND(I172*H172,2)</f>
        <v>0</v>
      </c>
      <c r="BL172" s="13" t="s">
        <v>113</v>
      </c>
      <c r="BM172" s="138" t="s">
        <v>276</v>
      </c>
    </row>
    <row r="173" spans="2:65" s="1" customFormat="1" ht="16.5" customHeight="1" x14ac:dyDescent="0.2">
      <c r="B173" s="126"/>
      <c r="C173" s="127" t="s">
        <v>277</v>
      </c>
      <c r="D173" s="127" t="s">
        <v>109</v>
      </c>
      <c r="E173" s="128" t="s">
        <v>278</v>
      </c>
      <c r="F173" s="129" t="s">
        <v>343</v>
      </c>
      <c r="G173" s="130" t="s">
        <v>199</v>
      </c>
      <c r="H173" s="131">
        <v>22</v>
      </c>
      <c r="I173" s="132"/>
      <c r="J173" s="132">
        <f t="shared" si="20"/>
        <v>0</v>
      </c>
      <c r="K173" s="133"/>
      <c r="L173" s="25"/>
      <c r="M173" s="134" t="s">
        <v>1</v>
      </c>
      <c r="N173" s="135" t="s">
        <v>34</v>
      </c>
      <c r="O173" s="136">
        <v>2.4</v>
      </c>
      <c r="P173" s="136">
        <f t="shared" si="21"/>
        <v>52.8</v>
      </c>
      <c r="Q173" s="136">
        <v>0</v>
      </c>
      <c r="R173" s="136">
        <f t="shared" si="22"/>
        <v>0</v>
      </c>
      <c r="S173" s="136">
        <v>0</v>
      </c>
      <c r="T173" s="137">
        <f t="shared" si="23"/>
        <v>0</v>
      </c>
      <c r="AR173" s="138" t="s">
        <v>279</v>
      </c>
      <c r="AT173" s="138" t="s">
        <v>109</v>
      </c>
      <c r="AU173" s="138" t="s">
        <v>114</v>
      </c>
      <c r="AY173" s="13" t="s">
        <v>107</v>
      </c>
      <c r="BE173" s="139">
        <f t="shared" si="24"/>
        <v>0</v>
      </c>
      <c r="BF173" s="139">
        <f t="shared" si="25"/>
        <v>0</v>
      </c>
      <c r="BG173" s="139">
        <f t="shared" si="26"/>
        <v>0</v>
      </c>
      <c r="BH173" s="139">
        <f t="shared" si="27"/>
        <v>0</v>
      </c>
      <c r="BI173" s="139">
        <f t="shared" si="28"/>
        <v>0</v>
      </c>
      <c r="BJ173" s="13" t="s">
        <v>114</v>
      </c>
      <c r="BK173" s="139">
        <f t="shared" si="29"/>
        <v>0</v>
      </c>
      <c r="BL173" s="13" t="s">
        <v>279</v>
      </c>
      <c r="BM173" s="138" t="s">
        <v>280</v>
      </c>
    </row>
    <row r="174" spans="2:65" s="1" customFormat="1" ht="24.2" customHeight="1" x14ac:dyDescent="0.2">
      <c r="B174" s="126"/>
      <c r="C174" s="140" t="s">
        <v>281</v>
      </c>
      <c r="D174" s="140" t="s">
        <v>188</v>
      </c>
      <c r="E174" s="141" t="s">
        <v>282</v>
      </c>
      <c r="F174" s="142" t="s">
        <v>283</v>
      </c>
      <c r="G174" s="143" t="s">
        <v>194</v>
      </c>
      <c r="H174" s="144">
        <v>276</v>
      </c>
      <c r="I174" s="145"/>
      <c r="J174" s="145">
        <f t="shared" si="20"/>
        <v>0</v>
      </c>
      <c r="K174" s="146"/>
      <c r="L174" s="147"/>
      <c r="M174" s="148" t="s">
        <v>1</v>
      </c>
      <c r="N174" s="149" t="s">
        <v>34</v>
      </c>
      <c r="O174" s="136">
        <v>0</v>
      </c>
      <c r="P174" s="136">
        <f t="shared" si="21"/>
        <v>0</v>
      </c>
      <c r="Q174" s="136">
        <v>0</v>
      </c>
      <c r="R174" s="136">
        <f t="shared" si="22"/>
        <v>0</v>
      </c>
      <c r="S174" s="136">
        <v>0</v>
      </c>
      <c r="T174" s="137">
        <f t="shared" si="23"/>
        <v>0</v>
      </c>
      <c r="AR174" s="138" t="s">
        <v>138</v>
      </c>
      <c r="AT174" s="138" t="s">
        <v>188</v>
      </c>
      <c r="AU174" s="138" t="s">
        <v>114</v>
      </c>
      <c r="AY174" s="13" t="s">
        <v>107</v>
      </c>
      <c r="BE174" s="139">
        <f t="shared" si="24"/>
        <v>0</v>
      </c>
      <c r="BF174" s="139">
        <f t="shared" si="25"/>
        <v>0</v>
      </c>
      <c r="BG174" s="139">
        <f t="shared" si="26"/>
        <v>0</v>
      </c>
      <c r="BH174" s="139">
        <f t="shared" si="27"/>
        <v>0</v>
      </c>
      <c r="BI174" s="139">
        <f t="shared" si="28"/>
        <v>0</v>
      </c>
      <c r="BJ174" s="13" t="s">
        <v>114</v>
      </c>
      <c r="BK174" s="139">
        <f t="shared" si="29"/>
        <v>0</v>
      </c>
      <c r="BL174" s="13" t="s">
        <v>113</v>
      </c>
      <c r="BM174" s="138" t="s">
        <v>284</v>
      </c>
    </row>
    <row r="175" spans="2:65" s="1" customFormat="1" ht="24.2" customHeight="1" x14ac:dyDescent="0.2">
      <c r="B175" s="126"/>
      <c r="C175" s="140" t="s">
        <v>285</v>
      </c>
      <c r="D175" s="140" t="s">
        <v>188</v>
      </c>
      <c r="E175" s="141" t="s">
        <v>286</v>
      </c>
      <c r="F175" s="142" t="s">
        <v>287</v>
      </c>
      <c r="G175" s="143" t="s">
        <v>199</v>
      </c>
      <c r="H175" s="144">
        <v>36</v>
      </c>
      <c r="I175" s="145"/>
      <c r="J175" s="145">
        <f t="shared" si="20"/>
        <v>0</v>
      </c>
      <c r="K175" s="146"/>
      <c r="L175" s="147"/>
      <c r="M175" s="148" t="s">
        <v>1</v>
      </c>
      <c r="N175" s="149" t="s">
        <v>34</v>
      </c>
      <c r="O175" s="136">
        <v>0</v>
      </c>
      <c r="P175" s="136">
        <f t="shared" si="21"/>
        <v>0</v>
      </c>
      <c r="Q175" s="136">
        <v>9.0000000000000006E-5</v>
      </c>
      <c r="R175" s="136">
        <f t="shared" si="22"/>
        <v>3.2400000000000003E-3</v>
      </c>
      <c r="S175" s="136">
        <v>0</v>
      </c>
      <c r="T175" s="137">
        <f t="shared" si="23"/>
        <v>0</v>
      </c>
      <c r="AR175" s="138" t="s">
        <v>138</v>
      </c>
      <c r="AT175" s="138" t="s">
        <v>188</v>
      </c>
      <c r="AU175" s="138" t="s">
        <v>114</v>
      </c>
      <c r="AY175" s="13" t="s">
        <v>107</v>
      </c>
      <c r="BE175" s="139">
        <f t="shared" si="24"/>
        <v>0</v>
      </c>
      <c r="BF175" s="139">
        <f t="shared" si="25"/>
        <v>0</v>
      </c>
      <c r="BG175" s="139">
        <f t="shared" si="26"/>
        <v>0</v>
      </c>
      <c r="BH175" s="139">
        <f t="shared" si="27"/>
        <v>0</v>
      </c>
      <c r="BI175" s="139">
        <f t="shared" si="28"/>
        <v>0</v>
      </c>
      <c r="BJ175" s="13" t="s">
        <v>114</v>
      </c>
      <c r="BK175" s="139">
        <f t="shared" si="29"/>
        <v>0</v>
      </c>
      <c r="BL175" s="13" t="s">
        <v>113</v>
      </c>
      <c r="BM175" s="138" t="s">
        <v>288</v>
      </c>
    </row>
    <row r="176" spans="2:65" s="1" customFormat="1" ht="24.2" customHeight="1" x14ac:dyDescent="0.2">
      <c r="B176" s="126"/>
      <c r="C176" s="140" t="s">
        <v>289</v>
      </c>
      <c r="D176" s="140" t="s">
        <v>188</v>
      </c>
      <c r="E176" s="141" t="s">
        <v>290</v>
      </c>
      <c r="F176" s="142" t="s">
        <v>291</v>
      </c>
      <c r="G176" s="143" t="s">
        <v>199</v>
      </c>
      <c r="H176" s="144">
        <v>32</v>
      </c>
      <c r="I176" s="145"/>
      <c r="J176" s="145">
        <f t="shared" si="20"/>
        <v>0</v>
      </c>
      <c r="K176" s="146"/>
      <c r="L176" s="147"/>
      <c r="M176" s="148" t="s">
        <v>1</v>
      </c>
      <c r="N176" s="149" t="s">
        <v>34</v>
      </c>
      <c r="O176" s="136">
        <v>0</v>
      </c>
      <c r="P176" s="136">
        <f t="shared" si="21"/>
        <v>0</v>
      </c>
      <c r="Q176" s="136">
        <v>1.7000000000000001E-4</v>
      </c>
      <c r="R176" s="136">
        <f t="shared" si="22"/>
        <v>5.4400000000000004E-3</v>
      </c>
      <c r="S176" s="136">
        <v>0</v>
      </c>
      <c r="T176" s="137">
        <f t="shared" si="23"/>
        <v>0</v>
      </c>
      <c r="AR176" s="138" t="s">
        <v>138</v>
      </c>
      <c r="AT176" s="138" t="s">
        <v>188</v>
      </c>
      <c r="AU176" s="138" t="s">
        <v>114</v>
      </c>
      <c r="AY176" s="13" t="s">
        <v>107</v>
      </c>
      <c r="BE176" s="139">
        <f t="shared" si="24"/>
        <v>0</v>
      </c>
      <c r="BF176" s="139">
        <f t="shared" si="25"/>
        <v>0</v>
      </c>
      <c r="BG176" s="139">
        <f t="shared" si="26"/>
        <v>0</v>
      </c>
      <c r="BH176" s="139">
        <f t="shared" si="27"/>
        <v>0</v>
      </c>
      <c r="BI176" s="139">
        <f t="shared" si="28"/>
        <v>0</v>
      </c>
      <c r="BJ176" s="13" t="s">
        <v>114</v>
      </c>
      <c r="BK176" s="139">
        <f t="shared" si="29"/>
        <v>0</v>
      </c>
      <c r="BL176" s="13" t="s">
        <v>113</v>
      </c>
      <c r="BM176" s="138" t="s">
        <v>292</v>
      </c>
    </row>
    <row r="177" spans="2:65" s="1" customFormat="1" ht="16.5" customHeight="1" x14ac:dyDescent="0.2">
      <c r="B177" s="126"/>
      <c r="C177" s="140" t="s">
        <v>293</v>
      </c>
      <c r="D177" s="140" t="s">
        <v>188</v>
      </c>
      <c r="E177" s="141" t="s">
        <v>294</v>
      </c>
      <c r="F177" s="142" t="s">
        <v>295</v>
      </c>
      <c r="G177" s="143" t="s">
        <v>199</v>
      </c>
      <c r="H177" s="144">
        <v>329.6</v>
      </c>
      <c r="I177" s="145"/>
      <c r="J177" s="145">
        <f t="shared" si="20"/>
        <v>0</v>
      </c>
      <c r="K177" s="146"/>
      <c r="L177" s="147"/>
      <c r="M177" s="148" t="s">
        <v>1</v>
      </c>
      <c r="N177" s="149" t="s">
        <v>34</v>
      </c>
      <c r="O177" s="136">
        <v>0</v>
      </c>
      <c r="P177" s="136">
        <f t="shared" si="21"/>
        <v>0</v>
      </c>
      <c r="Q177" s="136">
        <v>0</v>
      </c>
      <c r="R177" s="136">
        <f t="shared" si="22"/>
        <v>0</v>
      </c>
      <c r="S177" s="136">
        <v>0</v>
      </c>
      <c r="T177" s="137">
        <f t="shared" si="23"/>
        <v>0</v>
      </c>
      <c r="AR177" s="138" t="s">
        <v>138</v>
      </c>
      <c r="AT177" s="138" t="s">
        <v>188</v>
      </c>
      <c r="AU177" s="138" t="s">
        <v>114</v>
      </c>
      <c r="AY177" s="13" t="s">
        <v>107</v>
      </c>
      <c r="BE177" s="139">
        <f t="shared" si="24"/>
        <v>0</v>
      </c>
      <c r="BF177" s="139">
        <f t="shared" si="25"/>
        <v>0</v>
      </c>
      <c r="BG177" s="139">
        <f t="shared" si="26"/>
        <v>0</v>
      </c>
      <c r="BH177" s="139">
        <f t="shared" si="27"/>
        <v>0</v>
      </c>
      <c r="BI177" s="139">
        <f t="shared" si="28"/>
        <v>0</v>
      </c>
      <c r="BJ177" s="13" t="s">
        <v>114</v>
      </c>
      <c r="BK177" s="139">
        <f t="shared" si="29"/>
        <v>0</v>
      </c>
      <c r="BL177" s="13" t="s">
        <v>113</v>
      </c>
      <c r="BM177" s="138" t="s">
        <v>296</v>
      </c>
    </row>
    <row r="178" spans="2:65" s="1" customFormat="1" ht="33" customHeight="1" x14ac:dyDescent="0.2">
      <c r="B178" s="126"/>
      <c r="C178" s="127" t="s">
        <v>297</v>
      </c>
      <c r="D178" s="127" t="s">
        <v>109</v>
      </c>
      <c r="E178" s="128" t="s">
        <v>298</v>
      </c>
      <c r="F178" s="129" t="s">
        <v>299</v>
      </c>
      <c r="G178" s="130" t="s">
        <v>199</v>
      </c>
      <c r="H178" s="131">
        <v>8</v>
      </c>
      <c r="I178" s="132"/>
      <c r="J178" s="132">
        <f t="shared" si="20"/>
        <v>0</v>
      </c>
      <c r="K178" s="133"/>
      <c r="L178" s="25"/>
      <c r="M178" s="134" t="s">
        <v>1</v>
      </c>
      <c r="N178" s="135" t="s">
        <v>34</v>
      </c>
      <c r="O178" s="136">
        <v>0</v>
      </c>
      <c r="P178" s="136">
        <f t="shared" si="21"/>
        <v>0</v>
      </c>
      <c r="Q178" s="136">
        <v>0</v>
      </c>
      <c r="R178" s="136">
        <f t="shared" si="22"/>
        <v>0</v>
      </c>
      <c r="S178" s="136">
        <v>0</v>
      </c>
      <c r="T178" s="137">
        <f t="shared" si="23"/>
        <v>0</v>
      </c>
      <c r="AR178" s="138" t="s">
        <v>113</v>
      </c>
      <c r="AT178" s="138" t="s">
        <v>109</v>
      </c>
      <c r="AU178" s="138" t="s">
        <v>114</v>
      </c>
      <c r="AY178" s="13" t="s">
        <v>107</v>
      </c>
      <c r="BE178" s="139">
        <f t="shared" si="24"/>
        <v>0</v>
      </c>
      <c r="BF178" s="139">
        <f t="shared" si="25"/>
        <v>0</v>
      </c>
      <c r="BG178" s="139">
        <f t="shared" si="26"/>
        <v>0</v>
      </c>
      <c r="BH178" s="139">
        <f t="shared" si="27"/>
        <v>0</v>
      </c>
      <c r="BI178" s="139">
        <f t="shared" si="28"/>
        <v>0</v>
      </c>
      <c r="BJ178" s="13" t="s">
        <v>114</v>
      </c>
      <c r="BK178" s="139">
        <f t="shared" si="29"/>
        <v>0</v>
      </c>
      <c r="BL178" s="13" t="s">
        <v>113</v>
      </c>
      <c r="BM178" s="138" t="s">
        <v>300</v>
      </c>
    </row>
    <row r="179" spans="2:65" s="1" customFormat="1" ht="33" customHeight="1" x14ac:dyDescent="0.2">
      <c r="B179" s="126"/>
      <c r="C179" s="140" t="s">
        <v>301</v>
      </c>
      <c r="D179" s="140" t="s">
        <v>188</v>
      </c>
      <c r="E179" s="141" t="s">
        <v>302</v>
      </c>
      <c r="F179" s="142" t="s">
        <v>303</v>
      </c>
      <c r="G179" s="143" t="s">
        <v>199</v>
      </c>
      <c r="H179" s="144">
        <v>8</v>
      </c>
      <c r="I179" s="145"/>
      <c r="J179" s="145">
        <f t="shared" si="20"/>
        <v>0</v>
      </c>
      <c r="K179" s="146"/>
      <c r="L179" s="147"/>
      <c r="M179" s="148" t="s">
        <v>1</v>
      </c>
      <c r="N179" s="149" t="s">
        <v>34</v>
      </c>
      <c r="O179" s="136">
        <v>0</v>
      </c>
      <c r="P179" s="136">
        <f t="shared" si="21"/>
        <v>0</v>
      </c>
      <c r="Q179" s="136">
        <v>4.0000000000000001E-3</v>
      </c>
      <c r="R179" s="136">
        <f t="shared" si="22"/>
        <v>3.2000000000000001E-2</v>
      </c>
      <c r="S179" s="136">
        <v>0</v>
      </c>
      <c r="T179" s="137">
        <f t="shared" si="23"/>
        <v>0</v>
      </c>
      <c r="AR179" s="138" t="s">
        <v>138</v>
      </c>
      <c r="AT179" s="138" t="s">
        <v>188</v>
      </c>
      <c r="AU179" s="138" t="s">
        <v>114</v>
      </c>
      <c r="AY179" s="13" t="s">
        <v>107</v>
      </c>
      <c r="BE179" s="139">
        <f t="shared" si="24"/>
        <v>0</v>
      </c>
      <c r="BF179" s="139">
        <f t="shared" si="25"/>
        <v>0</v>
      </c>
      <c r="BG179" s="139">
        <f t="shared" si="26"/>
        <v>0</v>
      </c>
      <c r="BH179" s="139">
        <f t="shared" si="27"/>
        <v>0</v>
      </c>
      <c r="BI179" s="139">
        <f t="shared" si="28"/>
        <v>0</v>
      </c>
      <c r="BJ179" s="13" t="s">
        <v>114</v>
      </c>
      <c r="BK179" s="139">
        <f t="shared" si="29"/>
        <v>0</v>
      </c>
      <c r="BL179" s="13" t="s">
        <v>113</v>
      </c>
      <c r="BM179" s="138" t="s">
        <v>304</v>
      </c>
    </row>
    <row r="180" spans="2:65" s="1" customFormat="1" ht="55.5" customHeight="1" x14ac:dyDescent="0.2">
      <c r="B180" s="126"/>
      <c r="C180" s="127" t="s">
        <v>305</v>
      </c>
      <c r="D180" s="127" t="s">
        <v>109</v>
      </c>
      <c r="E180" s="128" t="s">
        <v>306</v>
      </c>
      <c r="F180" s="129" t="s">
        <v>307</v>
      </c>
      <c r="G180" s="130" t="s">
        <v>149</v>
      </c>
      <c r="H180" s="131">
        <v>346</v>
      </c>
      <c r="I180" s="132"/>
      <c r="J180" s="132">
        <f t="shared" si="20"/>
        <v>0</v>
      </c>
      <c r="K180" s="133"/>
      <c r="L180" s="25"/>
      <c r="M180" s="134" t="s">
        <v>1</v>
      </c>
      <c r="N180" s="135" t="s">
        <v>34</v>
      </c>
      <c r="O180" s="136">
        <v>0</v>
      </c>
      <c r="P180" s="136">
        <f t="shared" si="21"/>
        <v>0</v>
      </c>
      <c r="Q180" s="136">
        <v>0</v>
      </c>
      <c r="R180" s="136">
        <f t="shared" si="22"/>
        <v>0</v>
      </c>
      <c r="S180" s="136">
        <v>0</v>
      </c>
      <c r="T180" s="137">
        <f t="shared" si="23"/>
        <v>0</v>
      </c>
      <c r="AR180" s="138" t="s">
        <v>113</v>
      </c>
      <c r="AT180" s="138" t="s">
        <v>109</v>
      </c>
      <c r="AU180" s="138" t="s">
        <v>114</v>
      </c>
      <c r="AY180" s="13" t="s">
        <v>107</v>
      </c>
      <c r="BE180" s="139">
        <f t="shared" si="24"/>
        <v>0</v>
      </c>
      <c r="BF180" s="139">
        <f t="shared" si="25"/>
        <v>0</v>
      </c>
      <c r="BG180" s="139">
        <f t="shared" si="26"/>
        <v>0</v>
      </c>
      <c r="BH180" s="139">
        <f t="shared" si="27"/>
        <v>0</v>
      </c>
      <c r="BI180" s="139">
        <f t="shared" si="28"/>
        <v>0</v>
      </c>
      <c r="BJ180" s="13" t="s">
        <v>114</v>
      </c>
      <c r="BK180" s="139">
        <f t="shared" si="29"/>
        <v>0</v>
      </c>
      <c r="BL180" s="13" t="s">
        <v>113</v>
      </c>
      <c r="BM180" s="138" t="s">
        <v>308</v>
      </c>
    </row>
    <row r="181" spans="2:65" s="1" customFormat="1" ht="24.2" customHeight="1" x14ac:dyDescent="0.2">
      <c r="B181" s="126"/>
      <c r="C181" s="140" t="s">
        <v>309</v>
      </c>
      <c r="D181" s="140" t="s">
        <v>188</v>
      </c>
      <c r="E181" s="141" t="s">
        <v>310</v>
      </c>
      <c r="F181" s="142" t="s">
        <v>311</v>
      </c>
      <c r="G181" s="143" t="s">
        <v>149</v>
      </c>
      <c r="H181" s="144">
        <v>356.38</v>
      </c>
      <c r="I181" s="145"/>
      <c r="J181" s="145">
        <f t="shared" si="20"/>
        <v>0</v>
      </c>
      <c r="K181" s="146"/>
      <c r="L181" s="147"/>
      <c r="M181" s="148" t="s">
        <v>1</v>
      </c>
      <c r="N181" s="149" t="s">
        <v>34</v>
      </c>
      <c r="O181" s="136">
        <v>0</v>
      </c>
      <c r="P181" s="136">
        <f t="shared" si="21"/>
        <v>0</v>
      </c>
      <c r="Q181" s="136">
        <v>0</v>
      </c>
      <c r="R181" s="136">
        <f t="shared" si="22"/>
        <v>0</v>
      </c>
      <c r="S181" s="136">
        <v>0</v>
      </c>
      <c r="T181" s="137">
        <f t="shared" si="23"/>
        <v>0</v>
      </c>
      <c r="AR181" s="138" t="s">
        <v>138</v>
      </c>
      <c r="AT181" s="138" t="s">
        <v>188</v>
      </c>
      <c r="AU181" s="138" t="s">
        <v>114</v>
      </c>
      <c r="AY181" s="13" t="s">
        <v>107</v>
      </c>
      <c r="BE181" s="139">
        <f t="shared" si="24"/>
        <v>0</v>
      </c>
      <c r="BF181" s="139">
        <f t="shared" si="25"/>
        <v>0</v>
      </c>
      <c r="BG181" s="139">
        <f t="shared" si="26"/>
        <v>0</v>
      </c>
      <c r="BH181" s="139">
        <f t="shared" si="27"/>
        <v>0</v>
      </c>
      <c r="BI181" s="139">
        <f t="shared" si="28"/>
        <v>0</v>
      </c>
      <c r="BJ181" s="13" t="s">
        <v>114</v>
      </c>
      <c r="BK181" s="139">
        <f t="shared" si="29"/>
        <v>0</v>
      </c>
      <c r="BL181" s="13" t="s">
        <v>113</v>
      </c>
      <c r="BM181" s="138" t="s">
        <v>312</v>
      </c>
    </row>
    <row r="182" spans="2:65" s="1" customFormat="1" ht="33" customHeight="1" x14ac:dyDescent="0.2">
      <c r="B182" s="126"/>
      <c r="C182" s="127" t="s">
        <v>313</v>
      </c>
      <c r="D182" s="127" t="s">
        <v>109</v>
      </c>
      <c r="E182" s="128" t="s">
        <v>314</v>
      </c>
      <c r="F182" s="129" t="s">
        <v>315</v>
      </c>
      <c r="G182" s="130" t="s">
        <v>199</v>
      </c>
      <c r="H182" s="131">
        <v>1</v>
      </c>
      <c r="I182" s="132"/>
      <c r="J182" s="132">
        <f t="shared" si="20"/>
        <v>0</v>
      </c>
      <c r="K182" s="133"/>
      <c r="L182" s="25"/>
      <c r="M182" s="134" t="s">
        <v>1</v>
      </c>
      <c r="N182" s="135" t="s">
        <v>34</v>
      </c>
      <c r="O182" s="136">
        <v>0</v>
      </c>
      <c r="P182" s="136">
        <f t="shared" si="21"/>
        <v>0</v>
      </c>
      <c r="Q182" s="136">
        <v>0</v>
      </c>
      <c r="R182" s="136">
        <f t="shared" si="22"/>
        <v>0</v>
      </c>
      <c r="S182" s="136">
        <v>0</v>
      </c>
      <c r="T182" s="137">
        <f t="shared" si="23"/>
        <v>0</v>
      </c>
      <c r="AR182" s="138" t="s">
        <v>113</v>
      </c>
      <c r="AT182" s="138" t="s">
        <v>109</v>
      </c>
      <c r="AU182" s="138" t="s">
        <v>114</v>
      </c>
      <c r="AY182" s="13" t="s">
        <v>107</v>
      </c>
      <c r="BE182" s="139">
        <f t="shared" si="24"/>
        <v>0</v>
      </c>
      <c r="BF182" s="139">
        <f t="shared" si="25"/>
        <v>0</v>
      </c>
      <c r="BG182" s="139">
        <f t="shared" si="26"/>
        <v>0</v>
      </c>
      <c r="BH182" s="139">
        <f t="shared" si="27"/>
        <v>0</v>
      </c>
      <c r="BI182" s="139">
        <f t="shared" si="28"/>
        <v>0</v>
      </c>
      <c r="BJ182" s="13" t="s">
        <v>114</v>
      </c>
      <c r="BK182" s="139">
        <f t="shared" si="29"/>
        <v>0</v>
      </c>
      <c r="BL182" s="13" t="s">
        <v>113</v>
      </c>
      <c r="BM182" s="138" t="s">
        <v>316</v>
      </c>
    </row>
    <row r="183" spans="2:65" s="1" customFormat="1" ht="37.9" customHeight="1" x14ac:dyDescent="0.2">
      <c r="B183" s="126"/>
      <c r="C183" s="140" t="s">
        <v>317</v>
      </c>
      <c r="D183" s="140" t="s">
        <v>188</v>
      </c>
      <c r="E183" s="141" t="s">
        <v>318</v>
      </c>
      <c r="F183" s="142" t="s">
        <v>319</v>
      </c>
      <c r="G183" s="143" t="s">
        <v>199</v>
      </c>
      <c r="H183" s="144">
        <v>1</v>
      </c>
      <c r="I183" s="145"/>
      <c r="J183" s="145">
        <f t="shared" si="20"/>
        <v>0</v>
      </c>
      <c r="K183" s="146"/>
      <c r="L183" s="147"/>
      <c r="M183" s="148" t="s">
        <v>1</v>
      </c>
      <c r="N183" s="149" t="s">
        <v>34</v>
      </c>
      <c r="O183" s="136">
        <v>0</v>
      </c>
      <c r="P183" s="136">
        <f t="shared" si="21"/>
        <v>0</v>
      </c>
      <c r="Q183" s="136">
        <v>4.1680000000000002E-2</v>
      </c>
      <c r="R183" s="136">
        <f t="shared" si="22"/>
        <v>4.1680000000000002E-2</v>
      </c>
      <c r="S183" s="136">
        <v>0</v>
      </c>
      <c r="T183" s="137">
        <f t="shared" si="23"/>
        <v>0</v>
      </c>
      <c r="AR183" s="138" t="s">
        <v>138</v>
      </c>
      <c r="AT183" s="138" t="s">
        <v>188</v>
      </c>
      <c r="AU183" s="138" t="s">
        <v>114</v>
      </c>
      <c r="AY183" s="13" t="s">
        <v>107</v>
      </c>
      <c r="BE183" s="139">
        <f t="shared" si="24"/>
        <v>0</v>
      </c>
      <c r="BF183" s="139">
        <f t="shared" si="25"/>
        <v>0</v>
      </c>
      <c r="BG183" s="139">
        <f t="shared" si="26"/>
        <v>0</v>
      </c>
      <c r="BH183" s="139">
        <f t="shared" si="27"/>
        <v>0</v>
      </c>
      <c r="BI183" s="139">
        <f t="shared" si="28"/>
        <v>0</v>
      </c>
      <c r="BJ183" s="13" t="s">
        <v>114</v>
      </c>
      <c r="BK183" s="139">
        <f t="shared" si="29"/>
        <v>0</v>
      </c>
      <c r="BL183" s="13" t="s">
        <v>113</v>
      </c>
      <c r="BM183" s="138" t="s">
        <v>320</v>
      </c>
    </row>
    <row r="184" spans="2:65" s="1" customFormat="1" ht="24.2" customHeight="1" x14ac:dyDescent="0.2">
      <c r="B184" s="126"/>
      <c r="C184" s="127" t="s">
        <v>321</v>
      </c>
      <c r="D184" s="127" t="s">
        <v>109</v>
      </c>
      <c r="E184" s="128" t="s">
        <v>322</v>
      </c>
      <c r="F184" s="129" t="s">
        <v>323</v>
      </c>
      <c r="G184" s="130" t="s">
        <v>269</v>
      </c>
      <c r="H184" s="131">
        <v>1</v>
      </c>
      <c r="I184" s="132"/>
      <c r="J184" s="132">
        <f t="shared" si="20"/>
        <v>0</v>
      </c>
      <c r="K184" s="133"/>
      <c r="L184" s="25"/>
      <c r="M184" s="134" t="s">
        <v>1</v>
      </c>
      <c r="N184" s="135" t="s">
        <v>34</v>
      </c>
      <c r="O184" s="136">
        <v>0</v>
      </c>
      <c r="P184" s="136">
        <f t="shared" si="21"/>
        <v>0</v>
      </c>
      <c r="Q184" s="136">
        <v>0</v>
      </c>
      <c r="R184" s="136">
        <f t="shared" si="22"/>
        <v>0</v>
      </c>
      <c r="S184" s="136">
        <v>0</v>
      </c>
      <c r="T184" s="137">
        <f t="shared" si="23"/>
        <v>0</v>
      </c>
      <c r="AR184" s="138" t="s">
        <v>113</v>
      </c>
      <c r="AT184" s="138" t="s">
        <v>109</v>
      </c>
      <c r="AU184" s="138" t="s">
        <v>114</v>
      </c>
      <c r="AY184" s="13" t="s">
        <v>107</v>
      </c>
      <c r="BE184" s="139">
        <f t="shared" si="24"/>
        <v>0</v>
      </c>
      <c r="BF184" s="139">
        <f t="shared" si="25"/>
        <v>0</v>
      </c>
      <c r="BG184" s="139">
        <f t="shared" si="26"/>
        <v>0</v>
      </c>
      <c r="BH184" s="139">
        <f t="shared" si="27"/>
        <v>0</v>
      </c>
      <c r="BI184" s="139">
        <f t="shared" si="28"/>
        <v>0</v>
      </c>
      <c r="BJ184" s="13" t="s">
        <v>114</v>
      </c>
      <c r="BK184" s="139">
        <f t="shared" si="29"/>
        <v>0</v>
      </c>
      <c r="BL184" s="13" t="s">
        <v>113</v>
      </c>
      <c r="BM184" s="138" t="s">
        <v>324</v>
      </c>
    </row>
    <row r="185" spans="2:65" s="11" customFormat="1" ht="22.9" customHeight="1" x14ac:dyDescent="0.2">
      <c r="B185" s="115"/>
      <c r="D185" s="116" t="s">
        <v>67</v>
      </c>
      <c r="E185" s="124" t="s">
        <v>325</v>
      </c>
      <c r="F185" s="124" t="s">
        <v>326</v>
      </c>
      <c r="J185" s="125">
        <f>BK185</f>
        <v>0</v>
      </c>
      <c r="L185" s="115"/>
      <c r="M185" s="119"/>
      <c r="P185" s="120">
        <f>SUM(P186:P189)</f>
        <v>15.6225</v>
      </c>
      <c r="R185" s="120">
        <f>SUM(R186:R189)</f>
        <v>0.1807</v>
      </c>
      <c r="T185" s="121">
        <f>SUM(T186:T189)</f>
        <v>0</v>
      </c>
      <c r="AR185" s="116" t="s">
        <v>114</v>
      </c>
      <c r="AT185" s="122" t="s">
        <v>67</v>
      </c>
      <c r="AU185" s="122" t="s">
        <v>73</v>
      </c>
      <c r="AY185" s="116" t="s">
        <v>107</v>
      </c>
      <c r="BK185" s="123">
        <f>SUM(BK186:BK189)</f>
        <v>0</v>
      </c>
    </row>
    <row r="186" spans="2:65" s="1" customFormat="1" ht="24.2" customHeight="1" x14ac:dyDescent="0.2">
      <c r="B186" s="126"/>
      <c r="C186" s="140" t="s">
        <v>327</v>
      </c>
      <c r="D186" s="140" t="s">
        <v>188</v>
      </c>
      <c r="E186" s="141" t="s">
        <v>328</v>
      </c>
      <c r="F186" s="142" t="s">
        <v>329</v>
      </c>
      <c r="G186" s="143" t="s">
        <v>199</v>
      </c>
      <c r="H186" s="144">
        <v>2</v>
      </c>
      <c r="I186" s="145"/>
      <c r="J186" s="145">
        <f>ROUND(I186*H186,2)</f>
        <v>0</v>
      </c>
      <c r="K186" s="146"/>
      <c r="L186" s="147"/>
      <c r="M186" s="148" t="s">
        <v>1</v>
      </c>
      <c r="N186" s="149" t="s">
        <v>34</v>
      </c>
      <c r="O186" s="136">
        <v>0</v>
      </c>
      <c r="P186" s="136">
        <f>O186*H186</f>
        <v>0</v>
      </c>
      <c r="Q186" s="136">
        <v>7.7600000000000002E-2</v>
      </c>
      <c r="R186" s="136">
        <f>Q186*H186</f>
        <v>0.1552</v>
      </c>
      <c r="S186" s="136">
        <v>0</v>
      </c>
      <c r="T186" s="137">
        <f>S186*H186</f>
        <v>0</v>
      </c>
      <c r="AR186" s="138" t="s">
        <v>250</v>
      </c>
      <c r="AT186" s="138" t="s">
        <v>188</v>
      </c>
      <c r="AU186" s="138" t="s">
        <v>114</v>
      </c>
      <c r="AY186" s="13" t="s">
        <v>107</v>
      </c>
      <c r="BE186" s="139">
        <f>IF(N186="základná",J186,0)</f>
        <v>0</v>
      </c>
      <c r="BF186" s="139">
        <f>IF(N186="znížená",J186,0)</f>
        <v>0</v>
      </c>
      <c r="BG186" s="139">
        <f>IF(N186="zákl. prenesená",J186,0)</f>
        <v>0</v>
      </c>
      <c r="BH186" s="139">
        <f>IF(N186="zníž. prenesená",J186,0)</f>
        <v>0</v>
      </c>
      <c r="BI186" s="139">
        <f>IF(N186="nulová",J186,0)</f>
        <v>0</v>
      </c>
      <c r="BJ186" s="13" t="s">
        <v>114</v>
      </c>
      <c r="BK186" s="139">
        <f>ROUND(I186*H186,2)</f>
        <v>0</v>
      </c>
      <c r="BL186" s="13" t="s">
        <v>174</v>
      </c>
      <c r="BM186" s="138" t="s">
        <v>330</v>
      </c>
    </row>
    <row r="187" spans="2:65" s="1" customFormat="1" ht="24.2" customHeight="1" x14ac:dyDescent="0.2">
      <c r="B187" s="126"/>
      <c r="C187" s="127" t="s">
        <v>331</v>
      </c>
      <c r="D187" s="127" t="s">
        <v>109</v>
      </c>
      <c r="E187" s="128" t="s">
        <v>332</v>
      </c>
      <c r="F187" s="129" t="s">
        <v>333</v>
      </c>
      <c r="G187" s="130" t="s">
        <v>244</v>
      </c>
      <c r="H187" s="131">
        <v>150</v>
      </c>
      <c r="I187" s="132"/>
      <c r="J187" s="132">
        <f>ROUND(I187*H187,2)</f>
        <v>0</v>
      </c>
      <c r="K187" s="133"/>
      <c r="L187" s="25"/>
      <c r="M187" s="134" t="s">
        <v>1</v>
      </c>
      <c r="N187" s="135" t="s">
        <v>34</v>
      </c>
      <c r="O187" s="136">
        <v>0.10415000000000001</v>
      </c>
      <c r="P187" s="136">
        <f>O187*H187</f>
        <v>15.6225</v>
      </c>
      <c r="Q187" s="136">
        <v>1.7000000000000001E-4</v>
      </c>
      <c r="R187" s="136">
        <f>Q187*H187</f>
        <v>2.5500000000000002E-2</v>
      </c>
      <c r="S187" s="136">
        <v>0</v>
      </c>
      <c r="T187" s="137">
        <f>S187*H187</f>
        <v>0</v>
      </c>
      <c r="AR187" s="138" t="s">
        <v>174</v>
      </c>
      <c r="AT187" s="138" t="s">
        <v>109</v>
      </c>
      <c r="AU187" s="138" t="s">
        <v>114</v>
      </c>
      <c r="AY187" s="13" t="s">
        <v>107</v>
      </c>
      <c r="BE187" s="139">
        <f>IF(N187="základná",J187,0)</f>
        <v>0</v>
      </c>
      <c r="BF187" s="139">
        <f>IF(N187="znížená",J187,0)</f>
        <v>0</v>
      </c>
      <c r="BG187" s="139">
        <f>IF(N187="zákl. prenesená",J187,0)</f>
        <v>0</v>
      </c>
      <c r="BH187" s="139">
        <f>IF(N187="zníž. prenesená",J187,0)</f>
        <v>0</v>
      </c>
      <c r="BI187" s="139">
        <f>IF(N187="nulová",J187,0)</f>
        <v>0</v>
      </c>
      <c r="BJ187" s="13" t="s">
        <v>114</v>
      </c>
      <c r="BK187" s="139">
        <f>ROUND(I187*H187,2)</f>
        <v>0</v>
      </c>
      <c r="BL187" s="13" t="s">
        <v>174</v>
      </c>
      <c r="BM187" s="138" t="s">
        <v>334</v>
      </c>
    </row>
    <row r="188" spans="2:65" s="1" customFormat="1" ht="24.2" customHeight="1" x14ac:dyDescent="0.2">
      <c r="B188" s="126"/>
      <c r="C188" s="140" t="s">
        <v>335</v>
      </c>
      <c r="D188" s="140" t="s">
        <v>188</v>
      </c>
      <c r="E188" s="141" t="s">
        <v>336</v>
      </c>
      <c r="F188" s="142" t="s">
        <v>337</v>
      </c>
      <c r="G188" s="143" t="s">
        <v>338</v>
      </c>
      <c r="H188" s="144">
        <v>1</v>
      </c>
      <c r="I188" s="145"/>
      <c r="J188" s="145">
        <f>ROUND(I188*H188,2)</f>
        <v>0</v>
      </c>
      <c r="K188" s="146"/>
      <c r="L188" s="147"/>
      <c r="M188" s="148" t="s">
        <v>1</v>
      </c>
      <c r="N188" s="149" t="s">
        <v>34</v>
      </c>
      <c r="O188" s="136">
        <v>0</v>
      </c>
      <c r="P188" s="136">
        <f>O188*H188</f>
        <v>0</v>
      </c>
      <c r="Q188" s="136">
        <v>0</v>
      </c>
      <c r="R188" s="136">
        <f>Q188*H188</f>
        <v>0</v>
      </c>
      <c r="S188" s="136">
        <v>0</v>
      </c>
      <c r="T188" s="137">
        <f>S188*H188</f>
        <v>0</v>
      </c>
      <c r="AR188" s="138" t="s">
        <v>250</v>
      </c>
      <c r="AT188" s="138" t="s">
        <v>188</v>
      </c>
      <c r="AU188" s="138" t="s">
        <v>114</v>
      </c>
      <c r="AY188" s="13" t="s">
        <v>107</v>
      </c>
      <c r="BE188" s="139">
        <f>IF(N188="základná",J188,0)</f>
        <v>0</v>
      </c>
      <c r="BF188" s="139">
        <f>IF(N188="znížená",J188,0)</f>
        <v>0</v>
      </c>
      <c r="BG188" s="139">
        <f>IF(N188="zákl. prenesená",J188,0)</f>
        <v>0</v>
      </c>
      <c r="BH188" s="139">
        <f>IF(N188="zníž. prenesená",J188,0)</f>
        <v>0</v>
      </c>
      <c r="BI188" s="139">
        <f>IF(N188="nulová",J188,0)</f>
        <v>0</v>
      </c>
      <c r="BJ188" s="13" t="s">
        <v>114</v>
      </c>
      <c r="BK188" s="139">
        <f>ROUND(I188*H188,2)</f>
        <v>0</v>
      </c>
      <c r="BL188" s="13" t="s">
        <v>174</v>
      </c>
      <c r="BM188" s="138" t="s">
        <v>339</v>
      </c>
    </row>
    <row r="189" spans="2:65" s="1" customFormat="1" ht="24.2" customHeight="1" x14ac:dyDescent="0.2">
      <c r="B189" s="126"/>
      <c r="C189" s="127" t="s">
        <v>340</v>
      </c>
      <c r="D189" s="127" t="s">
        <v>109</v>
      </c>
      <c r="E189" s="128" t="s">
        <v>341</v>
      </c>
      <c r="F189" s="129" t="s">
        <v>323</v>
      </c>
      <c r="G189" s="130" t="s">
        <v>269</v>
      </c>
      <c r="H189" s="131">
        <v>1</v>
      </c>
      <c r="I189" s="132"/>
      <c r="J189" s="132">
        <f>ROUND(I189*H189,2)</f>
        <v>0</v>
      </c>
      <c r="K189" s="133"/>
      <c r="L189" s="25"/>
      <c r="M189" s="150" t="s">
        <v>1</v>
      </c>
      <c r="N189" s="151" t="s">
        <v>34</v>
      </c>
      <c r="O189" s="152">
        <v>0</v>
      </c>
      <c r="P189" s="152">
        <f>O189*H189</f>
        <v>0</v>
      </c>
      <c r="Q189" s="152">
        <v>0</v>
      </c>
      <c r="R189" s="152">
        <f>Q189*H189</f>
        <v>0</v>
      </c>
      <c r="S189" s="152">
        <v>0</v>
      </c>
      <c r="T189" s="153">
        <f>S189*H189</f>
        <v>0</v>
      </c>
      <c r="AR189" s="138" t="s">
        <v>174</v>
      </c>
      <c r="AT189" s="138" t="s">
        <v>109</v>
      </c>
      <c r="AU189" s="138" t="s">
        <v>114</v>
      </c>
      <c r="AY189" s="13" t="s">
        <v>107</v>
      </c>
      <c r="BE189" s="139">
        <f>IF(N189="základná",J189,0)</f>
        <v>0</v>
      </c>
      <c r="BF189" s="139">
        <f>IF(N189="znížená",J189,0)</f>
        <v>0</v>
      </c>
      <c r="BG189" s="139">
        <f>IF(N189="zákl. prenesená",J189,0)</f>
        <v>0</v>
      </c>
      <c r="BH189" s="139">
        <f>IF(N189="zníž. prenesená",J189,0)</f>
        <v>0</v>
      </c>
      <c r="BI189" s="139">
        <f>IF(N189="nulová",J189,0)</f>
        <v>0</v>
      </c>
      <c r="BJ189" s="13" t="s">
        <v>114</v>
      </c>
      <c r="BK189" s="139">
        <f>ROUND(I189*H189,2)</f>
        <v>0</v>
      </c>
      <c r="BL189" s="13" t="s">
        <v>174</v>
      </c>
      <c r="BM189" s="138" t="s">
        <v>342</v>
      </c>
    </row>
    <row r="190" spans="2:65" s="1" customFormat="1" ht="6.95" customHeight="1" x14ac:dyDescent="0.2">
      <c r="B190" s="40"/>
      <c r="C190" s="41"/>
      <c r="D190" s="41"/>
      <c r="E190" s="41"/>
      <c r="F190" s="41"/>
      <c r="G190" s="41"/>
      <c r="H190" s="41"/>
      <c r="I190" s="41"/>
      <c r="J190" s="41"/>
      <c r="K190" s="41"/>
      <c r="L190" s="25"/>
    </row>
  </sheetData>
  <autoFilter ref="C123:K189" xr:uid="{00000000-0009-0000-0000-000001000000}"/>
  <mergeCells count="6">
    <mergeCell ref="E116:H116"/>
    <mergeCell ref="L2:V2"/>
    <mergeCell ref="E7:H7"/>
    <mergeCell ref="E16:H16"/>
    <mergeCell ref="E25:H25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4</vt:i4>
      </vt:variant>
    </vt:vector>
  </HeadingPairs>
  <TitlesOfParts>
    <vt:vector size="6" baseType="lpstr">
      <vt:lpstr>Rekapitulácia stavby</vt:lpstr>
      <vt:lpstr>Vybudovanie viacúčelového ihris</vt:lpstr>
      <vt:lpstr>'Rekapitulácia stavby'!Názvy_tlače</vt:lpstr>
      <vt:lpstr>'Vybudovanie viacúčelového ihris'!Názvy_tlače</vt:lpstr>
      <vt:lpstr>'Rekapitulácia stavby'!Oblasť_tlače</vt:lpstr>
      <vt:lpstr>'Vybudovanie viacúčelového ihris'!Oblasť_tlače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Lubos Rejko</cp:lastModifiedBy>
  <dcterms:created xsi:type="dcterms:W3CDTF">2024-08-01T08:18:57Z</dcterms:created>
  <dcterms:modified xsi:type="dcterms:W3CDTF">2024-08-05T12:26:33Z</dcterms:modified>
</cp:coreProperties>
</file>